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S:\CRANE\Reports\2025\2_Outlier Process 2025\Negative Outlier Confirmation Letters 2025\Final versions\"/>
    </mc:Choice>
  </mc:AlternateContent>
  <xr:revisionPtr revIDLastSave="0" documentId="8_{8727787D-14C1-4BDF-9FBB-C7143C478DA9}" xr6:coauthVersionLast="47" xr6:coauthVersionMax="47" xr10:uidLastSave="{00000000-0000-0000-0000-000000000000}"/>
  <bookViews>
    <workbookView xWindow="43080" yWindow="-120" windowWidth="29040" windowHeight="15720" tabRatio="944" xr2:uid="{00000000-000D-0000-FFFF-FFFF00000000}"/>
  </bookViews>
  <sheets>
    <sheet name="TOC" sheetId="34" r:id="rId1"/>
    <sheet name="CRANE Project Team" sheetId="36" r:id="rId2"/>
    <sheet name="Cleft Services" sheetId="39" r:id="rId3"/>
    <sheet name="Indicators" sheetId="38" r:id="rId4"/>
    <sheet name="2022-24 births_Outlier status " sheetId="75" r:id="rId5"/>
    <sheet name="Registrations 2022-24" sheetId="46" r:id="rId6"/>
    <sheet name="Patient characteristics 2022-24" sheetId="47" r:id="rId7"/>
    <sheet name="Gestation 2022-24" sheetId="53" r:id="rId8"/>
    <sheet name="Birthweight 2022-24" sheetId="54" r:id="rId9"/>
    <sheet name="Diagnosis times 2022-24" sheetId="44" r:id="rId10"/>
    <sheet name="Diagnosis times CPO 2022-24" sheetId="45" r:id="rId11"/>
    <sheet name="Referral 2022-24" sheetId="58" r:id="rId12"/>
    <sheet name="Contact &amp; visit 2022-24" sheetId="59" r:id="rId13"/>
    <sheet name="Consent 2022-24" sheetId="16" r:id="rId14"/>
    <sheet name="2016-18 births_Outlier status" sheetId="74" r:id="rId15"/>
    <sheet name="Consent 2016-18" sheetId="63" r:id="rId16"/>
    <sheet name="Child growth 2016-18" sheetId="18" r:id="rId17"/>
    <sheet name="Dental health 2016-18" sheetId="60" r:id="rId18"/>
    <sheet name="Facial growth 2016-18" sheetId="23" r:id="rId19"/>
    <sheet name="Speech 2016-18" sheetId="24" r:id="rId20"/>
    <sheet name="16-CAPS-A Speech paramts" sheetId="66" r:id="rId21"/>
    <sheet name="Psychology 2016-18" sheetId="26" r:id="rId22"/>
    <sheet name="Data comp_outcomes by pt charac" sheetId="79" r:id="rId23"/>
    <sheet name="Audit age checks" sheetId="65" r:id="rId24"/>
    <sheet name="Reasons outcome not coll" sheetId="31" r:id="rId25"/>
    <sheet name="Governance &amp; Funding" sheetId="37" r:id="rId26"/>
  </sheets>
  <definedNames>
    <definedName name="_xlnm._FilterDatabase" localSheetId="3" hidden="1">Indicators!$B$13:$J$42</definedName>
    <definedName name="_ftn1" localSheetId="0">TOC!#REF!</definedName>
    <definedName name="_Toc56543160" localSheetId="1">'CRANE Project Team'!$B$3</definedName>
    <definedName name="_Toc56543162" localSheetId="25">'Governance &amp; Funding'!#REF!</definedName>
    <definedName name="_xlnm.Print_Area" localSheetId="20">'16-CAPS-A Speech paramts'!$B$3:$K$42</definedName>
    <definedName name="_xlnm.Print_Area" localSheetId="8">'Birthweight 2022-24'!$B$3:$K$76</definedName>
    <definedName name="_xlnm.Print_Area" localSheetId="16">'Child growth 2016-18'!$B$3:$Q$57</definedName>
    <definedName name="_xlnm.Print_Area" localSheetId="2">'Cleft Services'!$B$3:$F$30</definedName>
    <definedName name="_xlnm.Print_Area" localSheetId="15">'Consent 2016-18'!$A$1:$O$30</definedName>
    <definedName name="_xlnm.Print_Area" localSheetId="13">'Consent 2022-24'!$B$3:$N$26</definedName>
    <definedName name="_xlnm.Print_Area" localSheetId="12">'Contact &amp; visit 2022-24'!$B$27:$R$52</definedName>
    <definedName name="_xlnm.Print_Area" localSheetId="1">'CRANE Project Team'!$B$3:$D$10</definedName>
    <definedName name="_xlnm.Print_Area" localSheetId="22">'Data comp_outcomes by pt charac'!$B$4:$S$63</definedName>
    <definedName name="_xlnm.Print_Area" localSheetId="17">'Dental health 2016-18'!$B$3:$M$85</definedName>
    <definedName name="_xlnm.Print_Area" localSheetId="9">'Diagnosis times 2022-24'!$B$3:$J$52</definedName>
    <definedName name="_xlnm.Print_Area" localSheetId="10">'Diagnosis times CPO 2022-24'!$B$30:$Z$54</definedName>
    <definedName name="_xlnm.Print_Area" localSheetId="18">'Facial growth 2016-18'!$B$3:$O$82</definedName>
    <definedName name="_xlnm.Print_Area" localSheetId="7">'Gestation 2022-24'!$B$3:$K$51</definedName>
    <definedName name="_xlnm.Print_Area" localSheetId="25">'Governance &amp; Funding'!$B$3:$B$15</definedName>
    <definedName name="_xlnm.Print_Area" localSheetId="3">Indicators!$B$3:$J$42</definedName>
    <definedName name="_xlnm.Print_Area" localSheetId="6">'Patient characteristics 2022-24'!$B$3:$S$40</definedName>
    <definedName name="_xlnm.Print_Area" localSheetId="21">'Psychology 2016-18'!$B$3:$N$61</definedName>
    <definedName name="_xlnm.Print_Area" localSheetId="24">'Reasons outcome not coll'!$B$3:$N$21</definedName>
    <definedName name="_xlnm.Print_Area" localSheetId="11">'Referral 2022-24'!$B$3:$R$51</definedName>
    <definedName name="_xlnm.Print_Area" localSheetId="5">'Registrations 2022-24'!$B$3:$H$23</definedName>
    <definedName name="_xlnm.Print_Area" localSheetId="19">'Speech 2016-18'!$B$3:$Q$100</definedName>
    <definedName name="_xlnm.Print_Area" localSheetId="0">TOC!$A$1:$D$71</definedName>
    <definedName name="_xlnm.Print_Titles" localSheetId="3">Indicators!$3:$13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3" i="24" l="1"/>
  <c r="U123" i="24" s="1"/>
  <c r="R123" i="24"/>
  <c r="S123" i="24" s="1"/>
  <c r="U122" i="24"/>
  <c r="S122" i="24"/>
  <c r="U121" i="24"/>
  <c r="S121" i="24"/>
  <c r="U120" i="24"/>
  <c r="S120" i="24"/>
  <c r="U119" i="24"/>
  <c r="S119" i="24"/>
  <c r="U118" i="24"/>
  <c r="S118" i="24"/>
  <c r="U117" i="24"/>
  <c r="S117" i="24"/>
  <c r="U116" i="24"/>
  <c r="S116" i="24"/>
  <c r="U115" i="24"/>
  <c r="S115" i="24"/>
  <c r="U114" i="24"/>
  <c r="S114" i="24"/>
  <c r="U113" i="24"/>
  <c r="S113" i="24"/>
  <c r="U112" i="24"/>
  <c r="S112" i="24"/>
  <c r="U111" i="24"/>
  <c r="S111" i="24"/>
  <c r="U110" i="24"/>
  <c r="S110" i="24"/>
  <c r="U109" i="24"/>
  <c r="S109" i="24"/>
  <c r="Q121" i="24"/>
  <c r="Q111" i="24"/>
  <c r="Q112" i="24"/>
  <c r="Q113" i="24"/>
  <c r="Q114" i="24"/>
  <c r="Q115" i="24"/>
  <c r="Q116" i="24"/>
  <c r="Q117" i="24"/>
  <c r="Q118" i="24"/>
  <c r="Q119" i="24"/>
  <c r="Q120" i="24"/>
  <c r="Q122" i="24"/>
  <c r="Q110" i="24"/>
  <c r="Q109" i="24"/>
  <c r="P123" i="24"/>
  <c r="Q123" i="24" s="1"/>
  <c r="G6" i="38"/>
  <c r="C9" i="38"/>
  <c r="C8" i="45"/>
  <c r="P22" i="45"/>
  <c r="N22" i="45"/>
  <c r="N23" i="45" s="1"/>
  <c r="L22" i="45"/>
  <c r="L23" i="45" s="1"/>
  <c r="J22" i="45"/>
  <c r="J23" i="45" s="1"/>
  <c r="H22" i="45"/>
  <c r="F22" i="45"/>
  <c r="D22" i="45"/>
  <c r="X22" i="45" s="1"/>
  <c r="X21" i="45"/>
  <c r="T21" i="45"/>
  <c r="C21" i="45"/>
  <c r="X20" i="45"/>
  <c r="T20" i="45"/>
  <c r="C20" i="45"/>
  <c r="E20" i="45" s="1"/>
  <c r="X19" i="45"/>
  <c r="T19" i="45"/>
  <c r="C19" i="45"/>
  <c r="O19" i="45" s="1"/>
  <c r="X18" i="45"/>
  <c r="T18" i="45"/>
  <c r="C18" i="45"/>
  <c r="G18" i="45" s="1"/>
  <c r="X17" i="45"/>
  <c r="T17" i="45"/>
  <c r="C17" i="45"/>
  <c r="Q17" i="45" s="1"/>
  <c r="X16" i="45"/>
  <c r="T16" i="45"/>
  <c r="C16" i="45"/>
  <c r="K16" i="45" s="1"/>
  <c r="X15" i="45"/>
  <c r="T15" i="45"/>
  <c r="C15" i="45"/>
  <c r="M15" i="45" s="1"/>
  <c r="X14" i="45"/>
  <c r="T14" i="45"/>
  <c r="C14" i="45"/>
  <c r="U14" i="45" s="1"/>
  <c r="X13" i="45"/>
  <c r="T13" i="45"/>
  <c r="C13" i="45"/>
  <c r="E13" i="45" s="1"/>
  <c r="X12" i="45"/>
  <c r="T12" i="45"/>
  <c r="C12" i="45"/>
  <c r="O12" i="45" s="1"/>
  <c r="X11" i="45"/>
  <c r="T11" i="45"/>
  <c r="C11" i="45"/>
  <c r="G11" i="45" s="1"/>
  <c r="X10" i="45"/>
  <c r="T10" i="45"/>
  <c r="C10" i="45"/>
  <c r="M10" i="45" s="1"/>
  <c r="X9" i="45"/>
  <c r="T9" i="45"/>
  <c r="C9" i="45"/>
  <c r="E9" i="45" s="1"/>
  <c r="X8" i="45"/>
  <c r="T8" i="45"/>
  <c r="U8" i="45" s="1"/>
  <c r="M8" i="45"/>
  <c r="C8" i="38"/>
  <c r="C7" i="38"/>
  <c r="C6" i="38"/>
  <c r="U21" i="45" l="1"/>
  <c r="Y19" i="45"/>
  <c r="K9" i="45"/>
  <c r="M9" i="45"/>
  <c r="O9" i="45"/>
  <c r="Q9" i="45"/>
  <c r="U9" i="45"/>
  <c r="Y9" i="45"/>
  <c r="Y14" i="45"/>
  <c r="U12" i="45"/>
  <c r="Y12" i="45"/>
  <c r="U20" i="45"/>
  <c r="U13" i="45"/>
  <c r="O10" i="45"/>
  <c r="Y21" i="45"/>
  <c r="U10" i="45"/>
  <c r="Q18" i="45"/>
  <c r="Y10" i="45"/>
  <c r="Y18" i="45"/>
  <c r="G9" i="45"/>
  <c r="U11" i="45"/>
  <c r="Q12" i="45"/>
  <c r="K18" i="45"/>
  <c r="Q10" i="45"/>
  <c r="O18" i="45"/>
  <c r="U18" i="45"/>
  <c r="I9" i="45"/>
  <c r="E17" i="45"/>
  <c r="E21" i="45"/>
  <c r="U15" i="45"/>
  <c r="G17" i="45"/>
  <c r="G21" i="45"/>
  <c r="I17" i="45"/>
  <c r="I21" i="45"/>
  <c r="K17" i="45"/>
  <c r="I11" i="45"/>
  <c r="E16" i="45"/>
  <c r="K11" i="45"/>
  <c r="G16" i="45"/>
  <c r="O17" i="45"/>
  <c r="U17" i="45"/>
  <c r="E10" i="45"/>
  <c r="Q11" i="45"/>
  <c r="E14" i="45"/>
  <c r="M16" i="45"/>
  <c r="Y17" i="45"/>
  <c r="G10" i="45"/>
  <c r="G14" i="45"/>
  <c r="O16" i="45"/>
  <c r="I10" i="45"/>
  <c r="I14" i="45"/>
  <c r="Q16" i="45"/>
  <c r="I18" i="45"/>
  <c r="M17" i="45"/>
  <c r="Q19" i="45"/>
  <c r="M11" i="45"/>
  <c r="Y13" i="45"/>
  <c r="I16" i="45"/>
  <c r="U19" i="45"/>
  <c r="O11" i="45"/>
  <c r="K10" i="45"/>
  <c r="Y11" i="45"/>
  <c r="U16" i="45"/>
  <c r="Y16" i="45"/>
  <c r="M18" i="45"/>
  <c r="Y20" i="45"/>
  <c r="X23" i="45"/>
  <c r="G12" i="45"/>
  <c r="K13" i="45"/>
  <c r="O14" i="45"/>
  <c r="G19" i="45"/>
  <c r="K20" i="45"/>
  <c r="O21" i="45"/>
  <c r="F23" i="45"/>
  <c r="E11" i="45"/>
  <c r="I12" i="45"/>
  <c r="M13" i="45"/>
  <c r="Q14" i="45"/>
  <c r="E18" i="45"/>
  <c r="I19" i="45"/>
  <c r="M20" i="45"/>
  <c r="Q21" i="45"/>
  <c r="K12" i="45"/>
  <c r="O13" i="45"/>
  <c r="K19" i="45"/>
  <c r="O20" i="45"/>
  <c r="H23" i="45"/>
  <c r="O8" i="45"/>
  <c r="G13" i="45"/>
  <c r="K14" i="45"/>
  <c r="O15" i="45"/>
  <c r="G20" i="45"/>
  <c r="K21" i="45"/>
  <c r="D23" i="45"/>
  <c r="Q8" i="45"/>
  <c r="E12" i="45"/>
  <c r="I13" i="45"/>
  <c r="M14" i="45"/>
  <c r="Q15" i="45"/>
  <c r="E19" i="45"/>
  <c r="I20" i="45"/>
  <c r="M21" i="45"/>
  <c r="Y8" i="45"/>
  <c r="M12" i="45"/>
  <c r="Q13" i="45"/>
  <c r="Y15" i="45"/>
  <c r="M19" i="45"/>
  <c r="Q20" i="45"/>
  <c r="T22" i="45"/>
  <c r="G8" i="45"/>
  <c r="G15" i="45"/>
  <c r="P23" i="45"/>
  <c r="C22" i="45"/>
  <c r="C23" i="45" s="1"/>
  <c r="K23" i="45" s="1"/>
  <c r="E8" i="45"/>
  <c r="E15" i="45"/>
  <c r="I8" i="45"/>
  <c r="I15" i="45"/>
  <c r="K8" i="45"/>
  <c r="K15" i="45"/>
  <c r="C148" i="24"/>
  <c r="C149" i="24" s="1"/>
  <c r="D148" i="24"/>
  <c r="D149" i="24" s="1"/>
  <c r="E147" i="24"/>
  <c r="E146" i="24"/>
  <c r="E145" i="24"/>
  <c r="E144" i="24"/>
  <c r="E143" i="24"/>
  <c r="E142" i="24"/>
  <c r="E141" i="24"/>
  <c r="E140" i="24"/>
  <c r="E139" i="24"/>
  <c r="E138" i="24"/>
  <c r="E137" i="24"/>
  <c r="E136" i="24"/>
  <c r="E135" i="24"/>
  <c r="E134" i="24"/>
  <c r="G22" i="45" l="1"/>
  <c r="E22" i="45"/>
  <c r="O22" i="45"/>
  <c r="Q22" i="45"/>
  <c r="E23" i="45"/>
  <c r="O23" i="45"/>
  <c r="M23" i="45"/>
  <c r="I22" i="45"/>
  <c r="T23" i="45"/>
  <c r="U23" i="45" s="1"/>
  <c r="U22" i="45"/>
  <c r="I23" i="45"/>
  <c r="G23" i="45"/>
  <c r="Y22" i="45"/>
  <c r="Q23" i="45"/>
  <c r="M22" i="45"/>
  <c r="K22" i="45"/>
  <c r="Y23" i="45"/>
  <c r="E149" i="24"/>
  <c r="E148" i="24"/>
  <c r="H69" i="24"/>
  <c r="I69" i="24" s="1"/>
  <c r="H70" i="24"/>
  <c r="I70" i="24" s="1"/>
  <c r="H71" i="24"/>
  <c r="I71" i="24" s="1"/>
  <c r="H72" i="24"/>
  <c r="I72" i="24" s="1"/>
  <c r="H73" i="24"/>
  <c r="I73" i="24" s="1"/>
  <c r="H74" i="24"/>
  <c r="I74" i="24" s="1"/>
  <c r="H75" i="24"/>
  <c r="I75" i="24" s="1"/>
  <c r="H76" i="24"/>
  <c r="I76" i="24" s="1"/>
  <c r="H77" i="24"/>
  <c r="I77" i="24" s="1"/>
  <c r="H78" i="24"/>
  <c r="I78" i="24" s="1"/>
  <c r="H79" i="24"/>
  <c r="I79" i="24" s="1"/>
  <c r="H80" i="24"/>
  <c r="I80" i="24" s="1"/>
  <c r="H81" i="24"/>
  <c r="I81" i="24" s="1"/>
  <c r="H68" i="24"/>
  <c r="I68" i="24" s="1"/>
  <c r="K42" i="23" l="1"/>
  <c r="K41" i="23"/>
  <c r="I42" i="23"/>
  <c r="I41" i="23"/>
  <c r="N8" i="75"/>
  <c r="N9" i="75"/>
  <c r="N10" i="75"/>
  <c r="N11" i="75"/>
  <c r="N12" i="75"/>
  <c r="N13" i="75"/>
  <c r="N14" i="75"/>
  <c r="N15" i="75"/>
  <c r="N16" i="75"/>
  <c r="N17" i="75"/>
  <c r="N18" i="75"/>
  <c r="N19" i="75"/>
  <c r="N20" i="75"/>
  <c r="N7" i="75"/>
  <c r="O7" i="75"/>
  <c r="F21" i="59"/>
  <c r="D21" i="59"/>
  <c r="C21" i="59"/>
  <c r="G20" i="59"/>
  <c r="E20" i="59"/>
  <c r="G19" i="59"/>
  <c r="E19" i="59"/>
  <c r="G18" i="59"/>
  <c r="E18" i="59"/>
  <c r="G17" i="59"/>
  <c r="E17" i="59"/>
  <c r="G16" i="59"/>
  <c r="E16" i="59"/>
  <c r="G15" i="59"/>
  <c r="E15" i="59"/>
  <c r="G14" i="59"/>
  <c r="E14" i="59"/>
  <c r="G13" i="59"/>
  <c r="E13" i="59"/>
  <c r="G12" i="59"/>
  <c r="E12" i="59"/>
  <c r="G11" i="59"/>
  <c r="E11" i="59"/>
  <c r="G10" i="59"/>
  <c r="E10" i="59"/>
  <c r="G9" i="59"/>
  <c r="E9" i="59"/>
  <c r="G8" i="59"/>
  <c r="E8" i="59"/>
  <c r="G7" i="59"/>
  <c r="E7" i="59"/>
  <c r="L82" i="24"/>
  <c r="L83" i="24" s="1"/>
  <c r="J82" i="24"/>
  <c r="J83" i="24" s="1"/>
  <c r="F82" i="24"/>
  <c r="F83" i="24" s="1"/>
  <c r="D82" i="24"/>
  <c r="C82" i="24"/>
  <c r="C83" i="24" s="1"/>
  <c r="M81" i="24"/>
  <c r="K81" i="24"/>
  <c r="G81" i="24"/>
  <c r="E81" i="24"/>
  <c r="M80" i="24"/>
  <c r="K80" i="24"/>
  <c r="G80" i="24"/>
  <c r="E80" i="24"/>
  <c r="M79" i="24"/>
  <c r="K79" i="24"/>
  <c r="G79" i="24"/>
  <c r="E79" i="24"/>
  <c r="M78" i="24"/>
  <c r="K78" i="24"/>
  <c r="G78" i="24"/>
  <c r="E78" i="24"/>
  <c r="M77" i="24"/>
  <c r="K77" i="24"/>
  <c r="G77" i="24"/>
  <c r="E77" i="24"/>
  <c r="M76" i="24"/>
  <c r="K76" i="24"/>
  <c r="G76" i="24"/>
  <c r="E76" i="24"/>
  <c r="M75" i="24"/>
  <c r="K75" i="24"/>
  <c r="G75" i="24"/>
  <c r="E75" i="24"/>
  <c r="M74" i="24"/>
  <c r="K74" i="24"/>
  <c r="G74" i="24"/>
  <c r="E74" i="24"/>
  <c r="M73" i="24"/>
  <c r="K73" i="24"/>
  <c r="G73" i="24"/>
  <c r="E73" i="24"/>
  <c r="M72" i="24"/>
  <c r="K72" i="24"/>
  <c r="G72" i="24"/>
  <c r="E72" i="24"/>
  <c r="M71" i="24"/>
  <c r="K71" i="24"/>
  <c r="G71" i="24"/>
  <c r="E71" i="24"/>
  <c r="M70" i="24"/>
  <c r="K70" i="24"/>
  <c r="G70" i="24"/>
  <c r="E70" i="24"/>
  <c r="M69" i="24"/>
  <c r="K69" i="24"/>
  <c r="G69" i="24"/>
  <c r="E69" i="24"/>
  <c r="M68" i="24"/>
  <c r="K68" i="24"/>
  <c r="G68" i="24"/>
  <c r="E68" i="24"/>
  <c r="O122" i="24"/>
  <c r="M122" i="24"/>
  <c r="K122" i="24"/>
  <c r="I122" i="24"/>
  <c r="G122" i="24"/>
  <c r="E122" i="24"/>
  <c r="O121" i="24"/>
  <c r="M121" i="24"/>
  <c r="K121" i="24"/>
  <c r="I121" i="24"/>
  <c r="G121" i="24"/>
  <c r="E121" i="24"/>
  <c r="O120" i="24"/>
  <c r="M120" i="24"/>
  <c r="K120" i="24"/>
  <c r="I120" i="24"/>
  <c r="G120" i="24"/>
  <c r="E120" i="24"/>
  <c r="O119" i="24"/>
  <c r="M119" i="24"/>
  <c r="K119" i="24"/>
  <c r="I119" i="24"/>
  <c r="G119" i="24"/>
  <c r="E119" i="24"/>
  <c r="O118" i="24"/>
  <c r="M118" i="24"/>
  <c r="K118" i="24"/>
  <c r="I118" i="24"/>
  <c r="G118" i="24"/>
  <c r="E118" i="24"/>
  <c r="O117" i="24"/>
  <c r="M117" i="24"/>
  <c r="K117" i="24"/>
  <c r="I117" i="24"/>
  <c r="G117" i="24"/>
  <c r="E117" i="24"/>
  <c r="O116" i="24"/>
  <c r="M116" i="24"/>
  <c r="K116" i="24"/>
  <c r="I116" i="24"/>
  <c r="G116" i="24"/>
  <c r="E116" i="24"/>
  <c r="O115" i="24"/>
  <c r="M115" i="24"/>
  <c r="K115" i="24"/>
  <c r="I115" i="24"/>
  <c r="G115" i="24"/>
  <c r="E115" i="24"/>
  <c r="O114" i="24"/>
  <c r="M114" i="24"/>
  <c r="K114" i="24"/>
  <c r="I114" i="24"/>
  <c r="G114" i="24"/>
  <c r="E114" i="24"/>
  <c r="O113" i="24"/>
  <c r="M113" i="24"/>
  <c r="K113" i="24"/>
  <c r="I113" i="24"/>
  <c r="G113" i="24"/>
  <c r="E113" i="24"/>
  <c r="O112" i="24"/>
  <c r="M112" i="24"/>
  <c r="K112" i="24"/>
  <c r="I112" i="24"/>
  <c r="G112" i="24"/>
  <c r="E112" i="24"/>
  <c r="O111" i="24"/>
  <c r="M111" i="24"/>
  <c r="K111" i="24"/>
  <c r="I111" i="24"/>
  <c r="G111" i="24"/>
  <c r="E111" i="24"/>
  <c r="O110" i="24"/>
  <c r="M110" i="24"/>
  <c r="K110" i="24"/>
  <c r="I110" i="24"/>
  <c r="G110" i="24"/>
  <c r="E110" i="24"/>
  <c r="O109" i="24"/>
  <c r="M109" i="24"/>
  <c r="K109" i="24"/>
  <c r="I109" i="24"/>
  <c r="G109" i="24"/>
  <c r="E109" i="24"/>
  <c r="K97" i="24"/>
  <c r="I97" i="24"/>
  <c r="G97" i="24"/>
  <c r="E97" i="24"/>
  <c r="K96" i="24"/>
  <c r="I96" i="24"/>
  <c r="G96" i="24"/>
  <c r="E96" i="24"/>
  <c r="K95" i="24"/>
  <c r="I95" i="24"/>
  <c r="G95" i="24"/>
  <c r="E95" i="24"/>
  <c r="O51" i="24"/>
  <c r="K51" i="24"/>
  <c r="G51" i="24"/>
  <c r="E51" i="24"/>
  <c r="O50" i="24"/>
  <c r="K50" i="24"/>
  <c r="G50" i="24"/>
  <c r="E50" i="24"/>
  <c r="O49" i="24"/>
  <c r="K49" i="24"/>
  <c r="G49" i="24"/>
  <c r="E49" i="24"/>
  <c r="O48" i="24"/>
  <c r="K48" i="24"/>
  <c r="G48" i="24"/>
  <c r="E48" i="24"/>
  <c r="O47" i="24"/>
  <c r="K47" i="24"/>
  <c r="G47" i="24"/>
  <c r="E47" i="24"/>
  <c r="O46" i="24"/>
  <c r="K46" i="24"/>
  <c r="G46" i="24"/>
  <c r="E46" i="24"/>
  <c r="O45" i="24"/>
  <c r="K45" i="24"/>
  <c r="G45" i="24"/>
  <c r="E45" i="24"/>
  <c r="O44" i="24"/>
  <c r="K44" i="24"/>
  <c r="G44" i="24"/>
  <c r="E44" i="24"/>
  <c r="O43" i="24"/>
  <c r="K43" i="24"/>
  <c r="G43" i="24"/>
  <c r="E43" i="24"/>
  <c r="O42" i="24"/>
  <c r="K42" i="24"/>
  <c r="G42" i="24"/>
  <c r="E42" i="24"/>
  <c r="O41" i="24"/>
  <c r="K41" i="24"/>
  <c r="G41" i="24"/>
  <c r="E41" i="24"/>
  <c r="O40" i="24"/>
  <c r="K40" i="24"/>
  <c r="G40" i="24"/>
  <c r="E40" i="24"/>
  <c r="O39" i="24"/>
  <c r="K39" i="24"/>
  <c r="G39" i="24"/>
  <c r="E39" i="24"/>
  <c r="O38" i="24"/>
  <c r="K38" i="24"/>
  <c r="G38" i="24"/>
  <c r="E38" i="24"/>
  <c r="C21" i="24"/>
  <c r="I21" i="24" s="1"/>
  <c r="C20" i="24"/>
  <c r="L20" i="24" s="1"/>
  <c r="C19" i="24"/>
  <c r="G19" i="24" s="1"/>
  <c r="C18" i="24"/>
  <c r="L18" i="24" s="1"/>
  <c r="C17" i="24"/>
  <c r="L17" i="24" s="1"/>
  <c r="C16" i="24"/>
  <c r="L16" i="24" s="1"/>
  <c r="C15" i="24"/>
  <c r="L15" i="24" s="1"/>
  <c r="C14" i="24"/>
  <c r="I14" i="24" s="1"/>
  <c r="C13" i="24"/>
  <c r="L13" i="24" s="1"/>
  <c r="C12" i="24"/>
  <c r="E12" i="24" s="1"/>
  <c r="L11" i="24"/>
  <c r="I11" i="24"/>
  <c r="G11" i="24"/>
  <c r="E11" i="24"/>
  <c r="C10" i="24"/>
  <c r="L10" i="24" s="1"/>
  <c r="C9" i="24"/>
  <c r="I9" i="24" s="1"/>
  <c r="C8" i="24"/>
  <c r="L8" i="24" s="1"/>
  <c r="M8" i="74"/>
  <c r="I59" i="47"/>
  <c r="C48" i="47"/>
  <c r="J62" i="47"/>
  <c r="H62" i="47"/>
  <c r="F62" i="47"/>
  <c r="I61" i="47"/>
  <c r="C61" i="47"/>
  <c r="K61" i="47" s="1"/>
  <c r="I60" i="47"/>
  <c r="G60" i="47"/>
  <c r="C60" i="47"/>
  <c r="K60" i="47" s="1"/>
  <c r="C59" i="47"/>
  <c r="K59" i="47" s="1"/>
  <c r="I58" i="47"/>
  <c r="C58" i="47"/>
  <c r="K58" i="47" s="1"/>
  <c r="I57" i="47"/>
  <c r="C57" i="47"/>
  <c r="K57" i="47" s="1"/>
  <c r="I56" i="47"/>
  <c r="C56" i="47"/>
  <c r="K56" i="47" s="1"/>
  <c r="I55" i="47"/>
  <c r="G55" i="47"/>
  <c r="C55" i="47"/>
  <c r="K55" i="47" s="1"/>
  <c r="I54" i="47"/>
  <c r="C54" i="47"/>
  <c r="K54" i="47" s="1"/>
  <c r="I53" i="47"/>
  <c r="C53" i="47"/>
  <c r="K53" i="47" s="1"/>
  <c r="I52" i="47"/>
  <c r="C52" i="47"/>
  <c r="K52" i="47" s="1"/>
  <c r="I51" i="47"/>
  <c r="C51" i="47"/>
  <c r="K51" i="47" s="1"/>
  <c r="I50" i="47"/>
  <c r="C50" i="47"/>
  <c r="K50" i="47" s="1"/>
  <c r="I49" i="47"/>
  <c r="C49" i="47"/>
  <c r="K49" i="47" s="1"/>
  <c r="I48" i="47"/>
  <c r="G48" i="47"/>
  <c r="E21" i="59" l="1"/>
  <c r="G21" i="59"/>
  <c r="G22" i="59"/>
  <c r="D83" i="24"/>
  <c r="H83" i="24" s="1"/>
  <c r="I83" i="24" s="1"/>
  <c r="H82" i="24"/>
  <c r="I82" i="24" s="1"/>
  <c r="J11" i="24"/>
  <c r="L9" i="24"/>
  <c r="I19" i="24"/>
  <c r="L19" i="24"/>
  <c r="I12" i="24"/>
  <c r="L12" i="24"/>
  <c r="G83" i="24"/>
  <c r="L14" i="24"/>
  <c r="L21" i="24"/>
  <c r="E82" i="24"/>
  <c r="E17" i="24"/>
  <c r="G17" i="24"/>
  <c r="G82" i="24"/>
  <c r="I17" i="24"/>
  <c r="G12" i="24"/>
  <c r="K83" i="24"/>
  <c r="M83" i="24"/>
  <c r="E83" i="24"/>
  <c r="K82" i="24"/>
  <c r="M82" i="24"/>
  <c r="E10" i="24"/>
  <c r="G10" i="24"/>
  <c r="E15" i="24"/>
  <c r="E8" i="24"/>
  <c r="I10" i="24"/>
  <c r="G15" i="24"/>
  <c r="G8" i="24"/>
  <c r="E13" i="24"/>
  <c r="I15" i="24"/>
  <c r="E20" i="24"/>
  <c r="I8" i="24"/>
  <c r="G13" i="24"/>
  <c r="G20" i="24"/>
  <c r="I13" i="24"/>
  <c r="E18" i="24"/>
  <c r="I20" i="24"/>
  <c r="G18" i="24"/>
  <c r="E16" i="24"/>
  <c r="I18" i="24"/>
  <c r="E9" i="24"/>
  <c r="G16" i="24"/>
  <c r="G9" i="24"/>
  <c r="E14" i="24"/>
  <c r="I16" i="24"/>
  <c r="E21" i="24"/>
  <c r="G14" i="24"/>
  <c r="G21" i="24"/>
  <c r="E19" i="24"/>
  <c r="C62" i="47"/>
  <c r="E48" i="47"/>
  <c r="K48" i="47"/>
  <c r="E55" i="47"/>
  <c r="E60" i="47"/>
  <c r="K62" i="47"/>
  <c r="E61" i="47"/>
  <c r="G61" i="47"/>
  <c r="D62" i="47"/>
  <c r="E53" i="47"/>
  <c r="G53" i="47"/>
  <c r="E51" i="47"/>
  <c r="E58" i="47"/>
  <c r="G51" i="47"/>
  <c r="G58" i="47"/>
  <c r="E49" i="47"/>
  <c r="E56" i="47"/>
  <c r="G49" i="47"/>
  <c r="G56" i="47"/>
  <c r="E54" i="47"/>
  <c r="G54" i="47"/>
  <c r="E52" i="47"/>
  <c r="E59" i="47"/>
  <c r="G52" i="47"/>
  <c r="G59" i="47"/>
  <c r="E50" i="47"/>
  <c r="E57" i="47"/>
  <c r="G50" i="47"/>
  <c r="G57" i="47"/>
  <c r="G84" i="59"/>
  <c r="G83" i="59"/>
  <c r="F90" i="59"/>
  <c r="C33" i="54"/>
  <c r="C74" i="54"/>
  <c r="C73" i="54"/>
  <c r="C59" i="54"/>
  <c r="D21" i="54"/>
  <c r="D22" i="54" s="1"/>
  <c r="F22" i="54"/>
  <c r="C22" i="54"/>
  <c r="J12" i="24" l="1"/>
  <c r="J19" i="24"/>
  <c r="J17" i="24"/>
  <c r="J18" i="24"/>
  <c r="J21" i="24"/>
  <c r="J20" i="24"/>
  <c r="J13" i="24"/>
  <c r="J9" i="24"/>
  <c r="J16" i="24"/>
  <c r="J15" i="24"/>
  <c r="J14" i="24"/>
  <c r="J8" i="24"/>
  <c r="J10" i="24"/>
  <c r="E62" i="47"/>
  <c r="I62" i="47"/>
  <c r="G62" i="47"/>
  <c r="I8" i="74" l="1"/>
  <c r="I9" i="46"/>
  <c r="I10" i="46"/>
  <c r="I11" i="46"/>
  <c r="I12" i="46"/>
  <c r="I13" i="46"/>
  <c r="I14" i="46"/>
  <c r="I15" i="46"/>
  <c r="I16" i="46"/>
  <c r="I17" i="46"/>
  <c r="I18" i="46"/>
  <c r="I19" i="46"/>
  <c r="I20" i="46"/>
  <c r="I21" i="46"/>
  <c r="I8" i="46"/>
  <c r="H21" i="46"/>
  <c r="H20" i="46"/>
  <c r="H19" i="46"/>
  <c r="H18" i="46"/>
  <c r="H17" i="46"/>
  <c r="H16" i="46"/>
  <c r="H15" i="46"/>
  <c r="H14" i="46"/>
  <c r="H13" i="46"/>
  <c r="H12" i="46"/>
  <c r="H11" i="46"/>
  <c r="H10" i="46"/>
  <c r="H9" i="46"/>
  <c r="H8" i="46"/>
  <c r="I33" i="58"/>
  <c r="T36" i="45"/>
  <c r="T37" i="45"/>
  <c r="T38" i="45"/>
  <c r="T39" i="45"/>
  <c r="T40" i="45"/>
  <c r="T41" i="45"/>
  <c r="T42" i="45"/>
  <c r="T43" i="45"/>
  <c r="T44" i="45"/>
  <c r="T45" i="45"/>
  <c r="T46" i="45"/>
  <c r="T47" i="45"/>
  <c r="T48" i="45"/>
  <c r="C7" i="44"/>
  <c r="T35" i="45"/>
  <c r="E35" i="44"/>
  <c r="C35" i="45" l="1"/>
  <c r="U35" i="45" s="1"/>
  <c r="E34" i="44"/>
  <c r="E33" i="44"/>
  <c r="E60" i="59"/>
  <c r="E57" i="59"/>
  <c r="C45" i="59"/>
  <c r="I11" i="58"/>
  <c r="E39" i="44"/>
  <c r="E37" i="44"/>
  <c r="E19" i="54"/>
  <c r="E21" i="54"/>
  <c r="E12" i="54"/>
  <c r="C7" i="53"/>
  <c r="D21" i="53"/>
  <c r="D22" i="53" s="1"/>
  <c r="R9" i="74"/>
  <c r="R10" i="74"/>
  <c r="R11" i="74"/>
  <c r="R12" i="74"/>
  <c r="R13" i="74"/>
  <c r="R14" i="74"/>
  <c r="R15" i="74"/>
  <c r="R16" i="74"/>
  <c r="R17" i="74"/>
  <c r="R18" i="74"/>
  <c r="R19" i="74"/>
  <c r="R20" i="74"/>
  <c r="R21" i="74"/>
  <c r="R8" i="74"/>
  <c r="Q9" i="74"/>
  <c r="Q10" i="74"/>
  <c r="Q11" i="74"/>
  <c r="Q12" i="74"/>
  <c r="Q13" i="74"/>
  <c r="Q14" i="74"/>
  <c r="Q15" i="74"/>
  <c r="Q16" i="74"/>
  <c r="Q17" i="74"/>
  <c r="Q18" i="74"/>
  <c r="Q19" i="74"/>
  <c r="Q20" i="74"/>
  <c r="Q21" i="74"/>
  <c r="Q8" i="74"/>
  <c r="P8" i="74"/>
  <c r="N123" i="24"/>
  <c r="L123" i="24"/>
  <c r="J123" i="24"/>
  <c r="F123" i="24"/>
  <c r="H123" i="24"/>
  <c r="D123" i="24"/>
  <c r="C123" i="24"/>
  <c r="M123" i="24" l="1"/>
  <c r="E123" i="24"/>
  <c r="I123" i="24"/>
  <c r="G123" i="24"/>
  <c r="K123" i="24"/>
  <c r="O123" i="24"/>
  <c r="H17" i="74"/>
  <c r="C8" i="23" l="1"/>
  <c r="E8" i="23" s="1"/>
  <c r="D22" i="23"/>
  <c r="E7" i="66"/>
  <c r="K18" i="31" l="1"/>
  <c r="I18" i="31"/>
  <c r="C7" i="18"/>
  <c r="C8" i="26"/>
  <c r="C21" i="60"/>
  <c r="C20" i="60"/>
  <c r="C19" i="60"/>
  <c r="C18" i="60"/>
  <c r="C17" i="60"/>
  <c r="C16" i="60"/>
  <c r="C15" i="60"/>
  <c r="C14" i="60"/>
  <c r="C13" i="60"/>
  <c r="C12" i="60"/>
  <c r="C11" i="60"/>
  <c r="C10" i="60"/>
  <c r="C9" i="60"/>
  <c r="C8" i="60"/>
  <c r="C37" i="26"/>
  <c r="K37" i="26" s="1"/>
  <c r="L37" i="26"/>
  <c r="C21" i="26"/>
  <c r="C20" i="26"/>
  <c r="C19" i="26"/>
  <c r="C18" i="26"/>
  <c r="C17" i="26"/>
  <c r="C16" i="26"/>
  <c r="C15" i="26"/>
  <c r="C14" i="26"/>
  <c r="C13" i="26"/>
  <c r="C12" i="26"/>
  <c r="C11" i="26"/>
  <c r="C10" i="26"/>
  <c r="C9" i="26"/>
  <c r="C9" i="23"/>
  <c r="C52" i="23"/>
  <c r="G52" i="23"/>
  <c r="J52" i="23"/>
  <c r="H52" i="23"/>
  <c r="F52" i="23"/>
  <c r="E52" i="23"/>
  <c r="D52" i="23"/>
  <c r="I23" i="23"/>
  <c r="F23" i="23"/>
  <c r="D64" i="18"/>
  <c r="C20" i="75" l="1"/>
  <c r="C19" i="75"/>
  <c r="C18" i="75"/>
  <c r="C17" i="75"/>
  <c r="C16" i="75"/>
  <c r="C15" i="75"/>
  <c r="C14" i="75"/>
  <c r="C13" i="75"/>
  <c r="C12" i="75"/>
  <c r="C11" i="75"/>
  <c r="C10" i="75"/>
  <c r="C9" i="75"/>
  <c r="C7" i="75"/>
  <c r="C8" i="75"/>
  <c r="O20" i="75"/>
  <c r="O19" i="75"/>
  <c r="O18" i="75"/>
  <c r="O17" i="75"/>
  <c r="O16" i="75"/>
  <c r="O15" i="75"/>
  <c r="O14" i="75"/>
  <c r="O13" i="75"/>
  <c r="O12" i="75"/>
  <c r="O11" i="75"/>
  <c r="O10" i="75"/>
  <c r="O9" i="75"/>
  <c r="O8" i="75"/>
  <c r="M7" i="75"/>
  <c r="M20" i="75"/>
  <c r="M19" i="75"/>
  <c r="M18" i="75"/>
  <c r="M17" i="75"/>
  <c r="M16" i="75"/>
  <c r="M15" i="75"/>
  <c r="M14" i="75"/>
  <c r="M13" i="75"/>
  <c r="M12" i="75"/>
  <c r="M11" i="75"/>
  <c r="M10" i="75"/>
  <c r="M9" i="75"/>
  <c r="M8" i="75"/>
  <c r="L20" i="75"/>
  <c r="L19" i="75"/>
  <c r="L18" i="75"/>
  <c r="L17" i="75"/>
  <c r="L16" i="75"/>
  <c r="L15" i="75"/>
  <c r="L14" i="75"/>
  <c r="L13" i="75"/>
  <c r="L12" i="75"/>
  <c r="L11" i="75"/>
  <c r="L10" i="75"/>
  <c r="L9" i="75"/>
  <c r="L7" i="75"/>
  <c r="L8" i="75"/>
  <c r="K7" i="75"/>
  <c r="K20" i="75"/>
  <c r="K19" i="75"/>
  <c r="K18" i="75"/>
  <c r="K17" i="75"/>
  <c r="K16" i="75"/>
  <c r="K15" i="75"/>
  <c r="K14" i="75"/>
  <c r="K13" i="75"/>
  <c r="K12" i="75"/>
  <c r="K11" i="75"/>
  <c r="K10" i="75"/>
  <c r="K9" i="75"/>
  <c r="K8" i="75"/>
  <c r="J20" i="75"/>
  <c r="J19" i="75"/>
  <c r="J18" i="75"/>
  <c r="J17" i="75"/>
  <c r="J16" i="75"/>
  <c r="J15" i="75"/>
  <c r="J14" i="75"/>
  <c r="J13" i="75"/>
  <c r="J12" i="75"/>
  <c r="J11" i="75"/>
  <c r="J10" i="75"/>
  <c r="J9" i="75"/>
  <c r="J7" i="75"/>
  <c r="J8" i="75"/>
  <c r="I20" i="75"/>
  <c r="I19" i="75"/>
  <c r="I18" i="75"/>
  <c r="I17" i="75"/>
  <c r="I16" i="75"/>
  <c r="I15" i="75"/>
  <c r="I14" i="75"/>
  <c r="I13" i="75"/>
  <c r="I12" i="75"/>
  <c r="I11" i="75"/>
  <c r="I10" i="75"/>
  <c r="I9" i="75"/>
  <c r="I7" i="75"/>
  <c r="I8" i="75"/>
  <c r="H7" i="75"/>
  <c r="H20" i="75"/>
  <c r="H19" i="75"/>
  <c r="H18" i="75"/>
  <c r="H17" i="75"/>
  <c r="H16" i="75"/>
  <c r="H15" i="75"/>
  <c r="H14" i="75"/>
  <c r="H13" i="75"/>
  <c r="H12" i="75"/>
  <c r="H11" i="75"/>
  <c r="H10" i="75"/>
  <c r="H9" i="75"/>
  <c r="H8" i="75"/>
  <c r="G20" i="75"/>
  <c r="G19" i="75"/>
  <c r="G18" i="75"/>
  <c r="G17" i="75"/>
  <c r="G16" i="75"/>
  <c r="G15" i="75"/>
  <c r="G14" i="75"/>
  <c r="G13" i="75"/>
  <c r="G12" i="75"/>
  <c r="G11" i="75"/>
  <c r="G10" i="75"/>
  <c r="G9" i="75"/>
  <c r="G7" i="75"/>
  <c r="G8" i="75"/>
  <c r="F8" i="75"/>
  <c r="F7" i="75"/>
  <c r="F20" i="75"/>
  <c r="F19" i="75"/>
  <c r="F18" i="75"/>
  <c r="F17" i="75"/>
  <c r="F16" i="75"/>
  <c r="F15" i="75"/>
  <c r="F14" i="75"/>
  <c r="F13" i="75"/>
  <c r="F12" i="75"/>
  <c r="F11" i="75"/>
  <c r="F10" i="75"/>
  <c r="F9" i="75"/>
  <c r="E7" i="75"/>
  <c r="E20" i="75"/>
  <c r="E19" i="75"/>
  <c r="E18" i="75"/>
  <c r="E17" i="75"/>
  <c r="E16" i="75"/>
  <c r="E15" i="75"/>
  <c r="E14" i="75"/>
  <c r="E13" i="75"/>
  <c r="E12" i="75"/>
  <c r="E11" i="75"/>
  <c r="E10" i="75"/>
  <c r="E9" i="75"/>
  <c r="E8" i="75"/>
  <c r="D7" i="75"/>
  <c r="D20" i="75"/>
  <c r="D19" i="75"/>
  <c r="D18" i="75"/>
  <c r="D17" i="75"/>
  <c r="D16" i="75"/>
  <c r="D15" i="75"/>
  <c r="D14" i="75"/>
  <c r="D13" i="75"/>
  <c r="D12" i="75"/>
  <c r="D11" i="75"/>
  <c r="D10" i="75"/>
  <c r="D9" i="75"/>
  <c r="D8" i="75"/>
  <c r="H8" i="74"/>
  <c r="H21" i="74"/>
  <c r="H20" i="74"/>
  <c r="H19" i="74"/>
  <c r="H18" i="74"/>
  <c r="H16" i="74"/>
  <c r="H15" i="74"/>
  <c r="H14" i="74"/>
  <c r="H13" i="74"/>
  <c r="H12" i="74"/>
  <c r="H11" i="74"/>
  <c r="H10" i="74"/>
  <c r="H9" i="74"/>
  <c r="G21" i="74"/>
  <c r="G20" i="74"/>
  <c r="G19" i="74"/>
  <c r="G18" i="74"/>
  <c r="G17" i="74"/>
  <c r="G16" i="74"/>
  <c r="G15" i="74"/>
  <c r="G14" i="74"/>
  <c r="G13" i="74"/>
  <c r="G12" i="74"/>
  <c r="G11" i="74"/>
  <c r="G10" i="74"/>
  <c r="G8" i="74"/>
  <c r="G9" i="74"/>
  <c r="F8" i="74"/>
  <c r="F21" i="74"/>
  <c r="F20" i="74"/>
  <c r="F19" i="74"/>
  <c r="F18" i="74"/>
  <c r="F17" i="74"/>
  <c r="F16" i="74"/>
  <c r="F15" i="74"/>
  <c r="F14" i="74"/>
  <c r="F13" i="74"/>
  <c r="F12" i="74"/>
  <c r="F11" i="74"/>
  <c r="F10" i="74"/>
  <c r="F9" i="74"/>
  <c r="D21" i="74"/>
  <c r="D20" i="74"/>
  <c r="D19" i="74"/>
  <c r="D18" i="74"/>
  <c r="D17" i="74"/>
  <c r="D16" i="74"/>
  <c r="D15" i="74"/>
  <c r="D14" i="74"/>
  <c r="D13" i="74"/>
  <c r="D12" i="74"/>
  <c r="D11" i="74"/>
  <c r="D10" i="74"/>
  <c r="D8" i="74"/>
  <c r="D9" i="74"/>
  <c r="C21" i="74"/>
  <c r="C20" i="74"/>
  <c r="C19" i="74"/>
  <c r="C18" i="74"/>
  <c r="C17" i="74"/>
  <c r="C16" i="74"/>
  <c r="C15" i="74"/>
  <c r="C14" i="74"/>
  <c r="C13" i="74"/>
  <c r="C12" i="74"/>
  <c r="C11" i="74"/>
  <c r="C10" i="74"/>
  <c r="C8" i="74"/>
  <c r="C9" i="74"/>
  <c r="I21" i="74"/>
  <c r="I20" i="74"/>
  <c r="I19" i="74"/>
  <c r="I18" i="74"/>
  <c r="I17" i="74"/>
  <c r="I16" i="74"/>
  <c r="I15" i="74"/>
  <c r="I14" i="74"/>
  <c r="I13" i="74"/>
  <c r="I12" i="74"/>
  <c r="I11" i="74"/>
  <c r="I10" i="74"/>
  <c r="I9" i="74"/>
  <c r="J21" i="74"/>
  <c r="J20" i="74"/>
  <c r="J19" i="74"/>
  <c r="J18" i="74"/>
  <c r="J17" i="74"/>
  <c r="J16" i="74"/>
  <c r="J15" i="74"/>
  <c r="J14" i="74"/>
  <c r="J13" i="74"/>
  <c r="J12" i="74"/>
  <c r="J11" i="74"/>
  <c r="J10" i="74"/>
  <c r="J8" i="74"/>
  <c r="J9" i="74"/>
  <c r="K21" i="74"/>
  <c r="K20" i="74"/>
  <c r="K19" i="74"/>
  <c r="K18" i="74"/>
  <c r="K17" i="74"/>
  <c r="K16" i="74"/>
  <c r="K15" i="74"/>
  <c r="K14" i="74"/>
  <c r="K13" i="74"/>
  <c r="K12" i="74"/>
  <c r="K11" i="74"/>
  <c r="K10" i="74"/>
  <c r="K8" i="74"/>
  <c r="K9" i="74"/>
  <c r="L21" i="74"/>
  <c r="L20" i="74"/>
  <c r="L19" i="74"/>
  <c r="L18" i="74"/>
  <c r="L17" i="74"/>
  <c r="L16" i="74"/>
  <c r="L15" i="74"/>
  <c r="L14" i="74"/>
  <c r="L13" i="74"/>
  <c r="L12" i="74"/>
  <c r="L11" i="74"/>
  <c r="L10" i="74"/>
  <c r="L8" i="74"/>
  <c r="L9" i="74"/>
  <c r="O21" i="74"/>
  <c r="O20" i="74"/>
  <c r="O19" i="74"/>
  <c r="O18" i="74"/>
  <c r="O17" i="74"/>
  <c r="O16" i="74"/>
  <c r="O15" i="74"/>
  <c r="O14" i="74"/>
  <c r="O13" i="74"/>
  <c r="O12" i="74"/>
  <c r="O11" i="74"/>
  <c r="O10" i="74"/>
  <c r="O8" i="74"/>
  <c r="O9" i="74"/>
  <c r="N21" i="74"/>
  <c r="N20" i="74"/>
  <c r="N19" i="74"/>
  <c r="N18" i="74"/>
  <c r="N17" i="74"/>
  <c r="N16" i="74"/>
  <c r="N15" i="74"/>
  <c r="N14" i="74"/>
  <c r="N13" i="74"/>
  <c r="N12" i="74"/>
  <c r="N11" i="74"/>
  <c r="N10" i="74"/>
  <c r="N8" i="74"/>
  <c r="N9" i="74"/>
  <c r="M21" i="74"/>
  <c r="M20" i="74"/>
  <c r="M19" i="74"/>
  <c r="M18" i="74"/>
  <c r="M17" i="74"/>
  <c r="M16" i="74"/>
  <c r="M15" i="74"/>
  <c r="M14" i="74"/>
  <c r="M13" i="74"/>
  <c r="M12" i="74"/>
  <c r="M11" i="74"/>
  <c r="M10" i="74"/>
  <c r="M9" i="74"/>
  <c r="P21" i="74"/>
  <c r="E21" i="74"/>
  <c r="P20" i="74"/>
  <c r="E20" i="74"/>
  <c r="P19" i="74"/>
  <c r="E19" i="74"/>
  <c r="P18" i="74"/>
  <c r="E18" i="74"/>
  <c r="P17" i="74"/>
  <c r="E17" i="74"/>
  <c r="P16" i="74"/>
  <c r="E16" i="74"/>
  <c r="P15" i="74"/>
  <c r="E15" i="74"/>
  <c r="P14" i="74"/>
  <c r="E14" i="74"/>
  <c r="P13" i="74"/>
  <c r="E13" i="74"/>
  <c r="P12" i="74"/>
  <c r="E12" i="74"/>
  <c r="P11" i="74"/>
  <c r="E11" i="74"/>
  <c r="P10" i="74"/>
  <c r="E10" i="74"/>
  <c r="P9" i="74"/>
  <c r="E9" i="74"/>
  <c r="E8" i="74"/>
  <c r="C42" i="16" l="1"/>
  <c r="D100" i="47"/>
  <c r="L100" i="47"/>
  <c r="C100" i="47"/>
  <c r="X35" i="45"/>
  <c r="L68" i="18" l="1"/>
  <c r="J68" i="18"/>
  <c r="H68" i="18"/>
  <c r="F68" i="18"/>
  <c r="C68" i="18"/>
  <c r="M64" i="18"/>
  <c r="D65" i="18"/>
  <c r="K65" i="18" s="1"/>
  <c r="D66" i="18"/>
  <c r="G66" i="18" s="1"/>
  <c r="D67" i="18"/>
  <c r="K67" i="18" s="1"/>
  <c r="D21" i="44"/>
  <c r="D65" i="44"/>
  <c r="F65" i="44" s="1"/>
  <c r="D66" i="44"/>
  <c r="F66" i="44" s="1"/>
  <c r="D67" i="44"/>
  <c r="F67" i="44" s="1"/>
  <c r="D62" i="44"/>
  <c r="F62" i="44" s="1"/>
  <c r="H66" i="44" l="1"/>
  <c r="D68" i="18"/>
  <c r="I68" i="18" s="1"/>
  <c r="M67" i="18"/>
  <c r="H67" i="44"/>
  <c r="G67" i="18"/>
  <c r="I67" i="18"/>
  <c r="E67" i="18"/>
  <c r="G64" i="18"/>
  <c r="I64" i="18"/>
  <c r="K64" i="18"/>
  <c r="M65" i="18"/>
  <c r="E65" i="18"/>
  <c r="I66" i="18"/>
  <c r="K66" i="18"/>
  <c r="E64" i="18"/>
  <c r="I65" i="18"/>
  <c r="M66" i="18"/>
  <c r="E66" i="18"/>
  <c r="G65" i="18"/>
  <c r="H65" i="44"/>
  <c r="H62" i="44"/>
  <c r="G68" i="18" l="1"/>
  <c r="K68" i="18"/>
  <c r="M68" i="18"/>
  <c r="E68" i="18"/>
  <c r="C51" i="63"/>
  <c r="E51" i="63" s="1"/>
  <c r="C50" i="63"/>
  <c r="G50" i="63" s="1"/>
  <c r="C49" i="63"/>
  <c r="G49" i="63" s="1"/>
  <c r="C48" i="63"/>
  <c r="E48" i="63" s="1"/>
  <c r="C47" i="63"/>
  <c r="E47" i="63" s="1"/>
  <c r="C46" i="63"/>
  <c r="E46" i="63" s="1"/>
  <c r="C45" i="63"/>
  <c r="G45" i="63" s="1"/>
  <c r="C44" i="63"/>
  <c r="G44" i="63" s="1"/>
  <c r="C43" i="63"/>
  <c r="E43" i="63" s="1"/>
  <c r="C42" i="63"/>
  <c r="G42" i="63" s="1"/>
  <c r="C41" i="63"/>
  <c r="C40" i="63"/>
  <c r="E40" i="63" s="1"/>
  <c r="C39" i="63"/>
  <c r="G39" i="63" s="1"/>
  <c r="C38" i="63"/>
  <c r="E38" i="63" s="1"/>
  <c r="G47" i="63"/>
  <c r="F52" i="63"/>
  <c r="D52" i="63"/>
  <c r="C37" i="16"/>
  <c r="G37" i="16" s="1"/>
  <c r="C38" i="16"/>
  <c r="G38" i="16" s="1"/>
  <c r="C39" i="16"/>
  <c r="E39" i="16" s="1"/>
  <c r="C40" i="16"/>
  <c r="G40" i="16" s="1"/>
  <c r="C41" i="16"/>
  <c r="E41" i="16" s="1"/>
  <c r="E42" i="16"/>
  <c r="C43" i="16"/>
  <c r="G43" i="16" s="1"/>
  <c r="C44" i="16"/>
  <c r="G44" i="16" s="1"/>
  <c r="C45" i="16"/>
  <c r="G45" i="16" s="1"/>
  <c r="C46" i="16"/>
  <c r="G46" i="16" s="1"/>
  <c r="C47" i="16"/>
  <c r="E47" i="16" s="1"/>
  <c r="C48" i="16"/>
  <c r="G48" i="16" s="1"/>
  <c r="C49" i="16"/>
  <c r="E49" i="16" s="1"/>
  <c r="C36" i="16"/>
  <c r="G36" i="16" s="1"/>
  <c r="F50" i="16"/>
  <c r="D50" i="16"/>
  <c r="G46" i="63" l="1"/>
  <c r="E45" i="63"/>
  <c r="G39" i="16"/>
  <c r="G51" i="63"/>
  <c r="G48" i="63"/>
  <c r="G40" i="63"/>
  <c r="E39" i="63"/>
  <c r="G38" i="63"/>
  <c r="C52" i="63"/>
  <c r="E52" i="63" s="1"/>
  <c r="E49" i="63"/>
  <c r="G41" i="63"/>
  <c r="E44" i="63"/>
  <c r="E41" i="63"/>
  <c r="G43" i="63"/>
  <c r="E42" i="63"/>
  <c r="E50" i="63"/>
  <c r="E44" i="16"/>
  <c r="G41" i="16"/>
  <c r="E40" i="16"/>
  <c r="G49" i="16"/>
  <c r="E36" i="16"/>
  <c r="G47" i="16"/>
  <c r="E37" i="16"/>
  <c r="G42" i="16"/>
  <c r="E45" i="16"/>
  <c r="E48" i="16"/>
  <c r="E43" i="16"/>
  <c r="E38" i="16"/>
  <c r="E46" i="16"/>
  <c r="C50" i="16"/>
  <c r="G50" i="16" s="1"/>
  <c r="G52" i="63" l="1"/>
  <c r="E50" i="16"/>
  <c r="E42" i="23" l="1"/>
  <c r="L40" i="26"/>
  <c r="L46" i="26"/>
  <c r="L50" i="26"/>
  <c r="L49" i="26"/>
  <c r="L48" i="26"/>
  <c r="L47" i="26"/>
  <c r="L45" i="26"/>
  <c r="L44" i="26"/>
  <c r="L43" i="26"/>
  <c r="L42" i="26"/>
  <c r="L41" i="26"/>
  <c r="L39" i="26"/>
  <c r="L38" i="26"/>
  <c r="J51" i="26"/>
  <c r="J52" i="26" s="1"/>
  <c r="H51" i="26"/>
  <c r="H52" i="26" s="1"/>
  <c r="F51" i="26"/>
  <c r="F52" i="26" s="1"/>
  <c r="D51" i="26"/>
  <c r="D52" i="26" s="1"/>
  <c r="C50" i="26"/>
  <c r="K50" i="26" s="1"/>
  <c r="C49" i="26"/>
  <c r="C48" i="26"/>
  <c r="C47" i="26"/>
  <c r="C46" i="26"/>
  <c r="C45" i="26"/>
  <c r="K45" i="26" s="1"/>
  <c r="C44" i="26"/>
  <c r="K44" i="26" s="1"/>
  <c r="C43" i="26"/>
  <c r="C42" i="26"/>
  <c r="K42" i="26" s="1"/>
  <c r="C41" i="26"/>
  <c r="C40" i="26"/>
  <c r="C39" i="26"/>
  <c r="C38" i="26"/>
  <c r="K38" i="26" s="1"/>
  <c r="K41" i="26" l="1"/>
  <c r="C52" i="26"/>
  <c r="G48" i="26"/>
  <c r="K48" i="26"/>
  <c r="E46" i="26"/>
  <c r="K46" i="26"/>
  <c r="I49" i="26"/>
  <c r="K49" i="26"/>
  <c r="I43" i="26"/>
  <c r="K43" i="26"/>
  <c r="E47" i="26"/>
  <c r="K47" i="26"/>
  <c r="E39" i="26"/>
  <c r="K39" i="26"/>
  <c r="G40" i="26"/>
  <c r="K40" i="26"/>
  <c r="I41" i="26"/>
  <c r="C51" i="26"/>
  <c r="M37" i="26"/>
  <c r="M43" i="26"/>
  <c r="M49" i="26"/>
  <c r="L51" i="26"/>
  <c r="L52" i="26" s="1"/>
  <c r="I48" i="26"/>
  <c r="I50" i="26"/>
  <c r="G38" i="26"/>
  <c r="M38" i="26"/>
  <c r="M41" i="26"/>
  <c r="E38" i="26"/>
  <c r="E40" i="26"/>
  <c r="G46" i="26"/>
  <c r="I40" i="26"/>
  <c r="E42" i="26"/>
  <c r="I46" i="26"/>
  <c r="M50" i="26"/>
  <c r="I42" i="26"/>
  <c r="M44" i="26"/>
  <c r="M48" i="26"/>
  <c r="M40" i="26"/>
  <c r="M46" i="26"/>
  <c r="G49" i="26"/>
  <c r="G41" i="26"/>
  <c r="G43" i="26"/>
  <c r="M45" i="26"/>
  <c r="E48" i="26"/>
  <c r="G39" i="26"/>
  <c r="E37" i="26"/>
  <c r="I39" i="26"/>
  <c r="M42" i="26"/>
  <c r="E45" i="26"/>
  <c r="I47" i="26"/>
  <c r="G47" i="26"/>
  <c r="G37" i="26"/>
  <c r="I38" i="26"/>
  <c r="E44" i="26"/>
  <c r="G45" i="26"/>
  <c r="I37" i="26"/>
  <c r="E43" i="26"/>
  <c r="G44" i="26"/>
  <c r="I45" i="26"/>
  <c r="M39" i="26"/>
  <c r="I44" i="26"/>
  <c r="M47" i="26"/>
  <c r="E50" i="26"/>
  <c r="E41" i="26"/>
  <c r="G42" i="26"/>
  <c r="E49" i="26"/>
  <c r="G50" i="26"/>
  <c r="I52" i="26" l="1"/>
  <c r="K51" i="26"/>
  <c r="E51" i="26"/>
  <c r="G51" i="26"/>
  <c r="I51" i="26"/>
  <c r="M51" i="26"/>
  <c r="E52" i="26" l="1"/>
  <c r="G52" i="26"/>
  <c r="M52" i="26"/>
  <c r="K52" i="26"/>
  <c r="D22" i="26" l="1"/>
  <c r="D23" i="26" s="1"/>
  <c r="N13" i="65"/>
  <c r="G13" i="65" s="1"/>
  <c r="E13" i="65" l="1"/>
  <c r="M13" i="65"/>
  <c r="I13" i="65"/>
  <c r="G70" i="59" l="1"/>
  <c r="G69" i="59"/>
  <c r="G68" i="59"/>
  <c r="G67" i="59"/>
  <c r="G66" i="59"/>
  <c r="G65" i="59"/>
  <c r="G64" i="59"/>
  <c r="G63" i="59"/>
  <c r="G62" i="59"/>
  <c r="G61" i="59"/>
  <c r="G60" i="59"/>
  <c r="G59" i="59"/>
  <c r="G58" i="59"/>
  <c r="G57" i="59"/>
  <c r="F71" i="59"/>
  <c r="D71" i="59"/>
  <c r="C71" i="59"/>
  <c r="E70" i="59"/>
  <c r="E69" i="59"/>
  <c r="E68" i="59"/>
  <c r="E67" i="59"/>
  <c r="E66" i="59"/>
  <c r="E65" i="59"/>
  <c r="E64" i="59"/>
  <c r="E63" i="59"/>
  <c r="E62" i="59"/>
  <c r="E61" i="59"/>
  <c r="E59" i="59"/>
  <c r="E58" i="59"/>
  <c r="I31" i="59"/>
  <c r="G71" i="59" l="1"/>
  <c r="E71" i="59"/>
  <c r="D22" i="60"/>
  <c r="D23" i="60" s="1"/>
  <c r="I22" i="26" l="1"/>
  <c r="I23" i="26" s="1"/>
  <c r="F22" i="26"/>
  <c r="F23" i="26" s="1"/>
  <c r="C22" i="26"/>
  <c r="C23" i="26" s="1"/>
  <c r="J21" i="26"/>
  <c r="G21" i="26"/>
  <c r="E21" i="26"/>
  <c r="J20" i="26"/>
  <c r="G20" i="26"/>
  <c r="E20" i="26"/>
  <c r="J19" i="26"/>
  <c r="G19" i="26"/>
  <c r="E19" i="26"/>
  <c r="J18" i="26"/>
  <c r="G18" i="26"/>
  <c r="E18" i="26"/>
  <c r="J17" i="26"/>
  <c r="G17" i="26"/>
  <c r="E17" i="26"/>
  <c r="J16" i="26"/>
  <c r="G16" i="26"/>
  <c r="E16" i="26"/>
  <c r="J15" i="26"/>
  <c r="G15" i="26"/>
  <c r="E15" i="26"/>
  <c r="J14" i="26"/>
  <c r="G14" i="26"/>
  <c r="E14" i="26"/>
  <c r="J13" i="26"/>
  <c r="G13" i="26"/>
  <c r="E13" i="26"/>
  <c r="J12" i="26"/>
  <c r="G12" i="26"/>
  <c r="E12" i="26"/>
  <c r="J11" i="26"/>
  <c r="G11" i="26"/>
  <c r="E11" i="26"/>
  <c r="J10" i="26"/>
  <c r="G10" i="26"/>
  <c r="E10" i="26"/>
  <c r="J9" i="26"/>
  <c r="G9" i="26"/>
  <c r="E9" i="26"/>
  <c r="J8" i="26"/>
  <c r="G8" i="26"/>
  <c r="E8" i="26"/>
  <c r="H14" i="26" l="1"/>
  <c r="H8" i="26"/>
  <c r="H16" i="26"/>
  <c r="E23" i="26"/>
  <c r="J23" i="26"/>
  <c r="H13" i="26"/>
  <c r="G23" i="26"/>
  <c r="H10" i="26"/>
  <c r="H18" i="26"/>
  <c r="H11" i="26"/>
  <c r="H19" i="26"/>
  <c r="H9" i="26"/>
  <c r="H17" i="26"/>
  <c r="E22" i="26"/>
  <c r="H12" i="26"/>
  <c r="H20" i="26"/>
  <c r="G22" i="26"/>
  <c r="H21" i="26"/>
  <c r="H15" i="26"/>
  <c r="J22" i="26"/>
  <c r="C79" i="60"/>
  <c r="C80" i="60" s="1"/>
  <c r="H23" i="26" l="1"/>
  <c r="H22" i="26"/>
  <c r="G42" i="23"/>
  <c r="C20" i="18" l="1"/>
  <c r="C19" i="18"/>
  <c r="C18" i="18"/>
  <c r="C17" i="18"/>
  <c r="C16" i="18"/>
  <c r="C15" i="18"/>
  <c r="C14" i="18"/>
  <c r="C13" i="18"/>
  <c r="C12" i="18"/>
  <c r="C11" i="18"/>
  <c r="C10" i="18"/>
  <c r="C9" i="18"/>
  <c r="C8" i="18"/>
  <c r="J21" i="18"/>
  <c r="J22" i="18" s="1"/>
  <c r="D21" i="18"/>
  <c r="D22" i="18" s="1"/>
  <c r="C21" i="18" l="1"/>
  <c r="C22" i="18" s="1"/>
  <c r="J51" i="60"/>
  <c r="J52" i="60" s="1"/>
  <c r="K49" i="60"/>
  <c r="G49" i="60" l="1"/>
  <c r="E49" i="60"/>
  <c r="C52" i="24" l="1"/>
  <c r="C53" i="24" s="1"/>
  <c r="K41" i="66"/>
  <c r="K40" i="66"/>
  <c r="K39" i="66"/>
  <c r="K38" i="66"/>
  <c r="K37" i="66"/>
  <c r="K36" i="66"/>
  <c r="K35" i="66"/>
  <c r="K34" i="66"/>
  <c r="K33" i="66"/>
  <c r="K32" i="66"/>
  <c r="K31" i="66"/>
  <c r="K30" i="66"/>
  <c r="K29" i="66"/>
  <c r="K28" i="66"/>
  <c r="K27" i="66"/>
  <c r="K26" i="66"/>
  <c r="K25" i="66"/>
  <c r="K24" i="66"/>
  <c r="K23" i="66"/>
  <c r="E23" i="66"/>
  <c r="K22" i="66"/>
  <c r="E22" i="66"/>
  <c r="K21" i="66"/>
  <c r="E21" i="66"/>
  <c r="K20" i="66"/>
  <c r="K19" i="66"/>
  <c r="E19" i="66"/>
  <c r="K18" i="66"/>
  <c r="E18" i="66"/>
  <c r="K17" i="66"/>
  <c r="E17" i="66"/>
  <c r="K16" i="66"/>
  <c r="K15" i="66"/>
  <c r="E15" i="66"/>
  <c r="K14" i="66"/>
  <c r="E14" i="66"/>
  <c r="K13" i="66"/>
  <c r="E13" i="66"/>
  <c r="K12" i="66"/>
  <c r="K11" i="66"/>
  <c r="E11" i="66"/>
  <c r="K10" i="66"/>
  <c r="E10" i="66"/>
  <c r="K9" i="66"/>
  <c r="E9" i="66"/>
  <c r="K8" i="66"/>
  <c r="E8" i="66"/>
  <c r="K7" i="66"/>
  <c r="K6" i="66"/>
  <c r="C46" i="54" l="1"/>
  <c r="D8" i="47" l="1"/>
  <c r="K23" i="16"/>
  <c r="I23" i="16"/>
  <c r="F23" i="16"/>
  <c r="D23" i="16"/>
  <c r="K23" i="63"/>
  <c r="I23" i="63"/>
  <c r="F23" i="63"/>
  <c r="D23" i="63"/>
  <c r="J51" i="23"/>
  <c r="H51" i="23"/>
  <c r="F51" i="23"/>
  <c r="D51" i="23"/>
  <c r="E50" i="23"/>
  <c r="N12" i="65"/>
  <c r="G12" i="65" s="1"/>
  <c r="N11" i="65"/>
  <c r="M11" i="65" s="1"/>
  <c r="N10" i="65"/>
  <c r="M10" i="65" s="1"/>
  <c r="N9" i="65"/>
  <c r="E9" i="65" s="1"/>
  <c r="N8" i="65"/>
  <c r="M8" i="65" s="1"/>
  <c r="N7" i="65"/>
  <c r="G9" i="65" l="1"/>
  <c r="I9" i="65"/>
  <c r="K9" i="65"/>
  <c r="E8" i="65"/>
  <c r="G8" i="65"/>
  <c r="M7" i="65"/>
  <c r="G7" i="65"/>
  <c r="M9" i="65"/>
  <c r="G8" i="47"/>
  <c r="G50" i="23"/>
  <c r="K50" i="23"/>
  <c r="I50" i="23"/>
  <c r="E11" i="65"/>
  <c r="G11" i="65"/>
  <c r="M12" i="65"/>
  <c r="I11" i="65"/>
  <c r="I8" i="65"/>
  <c r="E7" i="65"/>
  <c r="E10" i="65"/>
  <c r="G10" i="65"/>
  <c r="I7" i="65"/>
  <c r="I10" i="65"/>
  <c r="E12" i="65"/>
  <c r="I12" i="65"/>
  <c r="I22" i="23" l="1"/>
  <c r="F22" i="23"/>
  <c r="D23" i="23"/>
  <c r="C21" i="23"/>
  <c r="E21" i="23" s="1"/>
  <c r="F22" i="60"/>
  <c r="F23" i="60" s="1"/>
  <c r="J20" i="60"/>
  <c r="G20" i="60"/>
  <c r="E20" i="60"/>
  <c r="J21" i="23" l="1"/>
  <c r="G21" i="23"/>
  <c r="H21" i="23" s="1"/>
  <c r="H20" i="60"/>
  <c r="C21" i="63"/>
  <c r="C12" i="63" l="1"/>
  <c r="C8" i="16" l="1"/>
  <c r="C74" i="47"/>
  <c r="D74" i="47" s="1"/>
  <c r="F22" i="46"/>
  <c r="C20" i="63" l="1"/>
  <c r="J20" i="63" s="1"/>
  <c r="K22" i="63"/>
  <c r="I22" i="63"/>
  <c r="F22" i="63"/>
  <c r="D22" i="63"/>
  <c r="L21" i="63"/>
  <c r="C19" i="63"/>
  <c r="G19" i="63" s="1"/>
  <c r="C18" i="63"/>
  <c r="E18" i="63" s="1"/>
  <c r="C17" i="63"/>
  <c r="E17" i="63" s="1"/>
  <c r="C16" i="63"/>
  <c r="L16" i="63" s="1"/>
  <c r="C15" i="63"/>
  <c r="G15" i="63" s="1"/>
  <c r="C14" i="63"/>
  <c r="E14" i="63" s="1"/>
  <c r="C13" i="63"/>
  <c r="E13" i="63" s="1"/>
  <c r="L12" i="63"/>
  <c r="C11" i="63"/>
  <c r="G11" i="63" s="1"/>
  <c r="C10" i="63"/>
  <c r="E10" i="63" s="1"/>
  <c r="C9" i="63"/>
  <c r="E9" i="63" s="1"/>
  <c r="C8" i="63"/>
  <c r="L8" i="63" l="1"/>
  <c r="C23" i="63"/>
  <c r="L23" i="63" s="1"/>
  <c r="L11" i="63"/>
  <c r="L20" i="63"/>
  <c r="E20" i="63"/>
  <c r="G20" i="63"/>
  <c r="G8" i="63"/>
  <c r="J8" i="63"/>
  <c r="E16" i="63"/>
  <c r="J16" i="63"/>
  <c r="G10" i="63"/>
  <c r="H10" i="63" s="1"/>
  <c r="G14" i="63"/>
  <c r="H14" i="63" s="1"/>
  <c r="L10" i="63"/>
  <c r="L14" i="63"/>
  <c r="J19" i="63"/>
  <c r="E8" i="63"/>
  <c r="J11" i="63"/>
  <c r="E21" i="63"/>
  <c r="G21" i="63"/>
  <c r="E12" i="63"/>
  <c r="J15" i="63"/>
  <c r="G18" i="63"/>
  <c r="H18" i="63" s="1"/>
  <c r="J21" i="63"/>
  <c r="G12" i="63"/>
  <c r="L15" i="63"/>
  <c r="L18" i="63"/>
  <c r="C22" i="63"/>
  <c r="E22" i="63" s="1"/>
  <c r="J12" i="63"/>
  <c r="G16" i="63"/>
  <c r="L19" i="63"/>
  <c r="G9" i="63"/>
  <c r="H9" i="63" s="1"/>
  <c r="J10" i="63"/>
  <c r="G13" i="63"/>
  <c r="H13" i="63" s="1"/>
  <c r="J14" i="63"/>
  <c r="G17" i="63"/>
  <c r="H17" i="63" s="1"/>
  <c r="J18" i="63"/>
  <c r="J9" i="63"/>
  <c r="J13" i="63"/>
  <c r="J17" i="63"/>
  <c r="L9" i="63"/>
  <c r="E11" i="63"/>
  <c r="H11" i="63" s="1"/>
  <c r="L13" i="63"/>
  <c r="E15" i="63"/>
  <c r="H15" i="63" s="1"/>
  <c r="L17" i="63"/>
  <c r="E19" i="63"/>
  <c r="H19" i="63" s="1"/>
  <c r="H8" i="63" l="1"/>
  <c r="E23" i="63"/>
  <c r="J23" i="63"/>
  <c r="G23" i="63"/>
  <c r="H20" i="63"/>
  <c r="H16" i="63"/>
  <c r="H21" i="63"/>
  <c r="H12" i="63"/>
  <c r="J22" i="63"/>
  <c r="G22" i="63"/>
  <c r="H22" i="63" s="1"/>
  <c r="L22" i="63"/>
  <c r="H23" i="63" l="1"/>
  <c r="C47" i="53"/>
  <c r="C46" i="53"/>
  <c r="C45" i="53"/>
  <c r="C44" i="53"/>
  <c r="C43" i="53"/>
  <c r="C42" i="53"/>
  <c r="C41" i="53"/>
  <c r="C40" i="53"/>
  <c r="C39" i="53"/>
  <c r="C38" i="53"/>
  <c r="C37" i="53"/>
  <c r="C36" i="53"/>
  <c r="C35" i="53"/>
  <c r="C34" i="53"/>
  <c r="C72" i="54"/>
  <c r="C71" i="54"/>
  <c r="C70" i="54"/>
  <c r="C69" i="54"/>
  <c r="C68" i="54"/>
  <c r="C67" i="54"/>
  <c r="C66" i="54"/>
  <c r="C65" i="54"/>
  <c r="C64" i="54"/>
  <c r="C63" i="54"/>
  <c r="C62" i="54"/>
  <c r="C61" i="54"/>
  <c r="C60" i="54"/>
  <c r="C45" i="54"/>
  <c r="C44" i="54"/>
  <c r="C43" i="54"/>
  <c r="C42" i="54"/>
  <c r="C41" i="54"/>
  <c r="C40" i="54"/>
  <c r="C39" i="54"/>
  <c r="C38" i="54"/>
  <c r="E38" i="54" s="1"/>
  <c r="C37" i="54"/>
  <c r="C36" i="54"/>
  <c r="C35" i="54"/>
  <c r="C34" i="54"/>
  <c r="C47" i="54" l="1"/>
  <c r="C48" i="54" s="1"/>
  <c r="G34" i="53"/>
  <c r="E34" i="53"/>
  <c r="L12" i="31" l="1"/>
  <c r="L14" i="31" l="1"/>
  <c r="L15" i="31"/>
  <c r="L7" i="31"/>
  <c r="L8" i="31"/>
  <c r="L9" i="31"/>
  <c r="L13" i="31"/>
  <c r="L10" i="31"/>
  <c r="L11" i="31"/>
  <c r="L18" i="31" l="1"/>
  <c r="D33" i="47" l="1"/>
  <c r="J22" i="47"/>
  <c r="H22" i="47"/>
  <c r="F22" i="47"/>
  <c r="C21" i="47"/>
  <c r="K21" i="47" s="1"/>
  <c r="C20" i="47"/>
  <c r="C19" i="47"/>
  <c r="C18" i="47"/>
  <c r="C17" i="47"/>
  <c r="C16" i="47"/>
  <c r="C15" i="47"/>
  <c r="C14" i="47"/>
  <c r="C13" i="47"/>
  <c r="C12" i="47"/>
  <c r="C11" i="47"/>
  <c r="C10" i="47"/>
  <c r="C9" i="47"/>
  <c r="C8" i="47"/>
  <c r="E8" i="47" s="1"/>
  <c r="D21" i="47"/>
  <c r="J114" i="47"/>
  <c r="H114" i="47"/>
  <c r="F114" i="47"/>
  <c r="C113" i="47"/>
  <c r="K113" i="47" s="1"/>
  <c r="D113" i="47"/>
  <c r="L113" i="47"/>
  <c r="R88" i="47"/>
  <c r="P88" i="47"/>
  <c r="N88" i="47"/>
  <c r="L88" i="47"/>
  <c r="J88" i="47"/>
  <c r="H88" i="47"/>
  <c r="F88" i="47"/>
  <c r="C87" i="47"/>
  <c r="S87" i="47" l="1"/>
  <c r="D87" i="47"/>
  <c r="E21" i="47"/>
  <c r="M113" i="47"/>
  <c r="C22" i="47"/>
  <c r="I113" i="47"/>
  <c r="E113" i="47"/>
  <c r="G113" i="47"/>
  <c r="I21" i="47"/>
  <c r="G21" i="47"/>
  <c r="Q87" i="47" l="1"/>
  <c r="I87" i="47"/>
  <c r="G87" i="47"/>
  <c r="M87" i="47"/>
  <c r="O87" i="47"/>
  <c r="E87" i="47"/>
  <c r="K87" i="47"/>
  <c r="D106" i="47" l="1"/>
  <c r="G100" i="47"/>
  <c r="L112" i="47"/>
  <c r="D112" i="47"/>
  <c r="C112" i="47"/>
  <c r="K112" i="47" s="1"/>
  <c r="L111" i="47"/>
  <c r="D111" i="47"/>
  <c r="C111" i="47"/>
  <c r="K111" i="47" s="1"/>
  <c r="L110" i="47"/>
  <c r="D110" i="47"/>
  <c r="C110" i="47"/>
  <c r="K110" i="47" s="1"/>
  <c r="L109" i="47"/>
  <c r="D109" i="47"/>
  <c r="C109" i="47"/>
  <c r="K109" i="47" s="1"/>
  <c r="L108" i="47"/>
  <c r="D108" i="47"/>
  <c r="C108" i="47"/>
  <c r="K108" i="47" s="1"/>
  <c r="L107" i="47"/>
  <c r="D107" i="47"/>
  <c r="C107" i="47"/>
  <c r="L106" i="47"/>
  <c r="C106" i="47"/>
  <c r="K106" i="47" s="1"/>
  <c r="L105" i="47"/>
  <c r="D105" i="47"/>
  <c r="C105" i="47"/>
  <c r="K105" i="47" s="1"/>
  <c r="L104" i="47"/>
  <c r="D104" i="47"/>
  <c r="C104" i="47"/>
  <c r="K104" i="47" s="1"/>
  <c r="L103" i="47"/>
  <c r="D103" i="47"/>
  <c r="C103" i="47"/>
  <c r="K103" i="47" s="1"/>
  <c r="L102" i="47"/>
  <c r="D102" i="47"/>
  <c r="C102" i="47"/>
  <c r="K102" i="47" s="1"/>
  <c r="L101" i="47"/>
  <c r="D101" i="47"/>
  <c r="C101" i="47"/>
  <c r="K101" i="47" s="1"/>
  <c r="C86" i="47"/>
  <c r="D86" i="47" s="1"/>
  <c r="C85" i="47"/>
  <c r="D85" i="47" s="1"/>
  <c r="C84" i="47"/>
  <c r="D84" i="47" s="1"/>
  <c r="C83" i="47"/>
  <c r="D83" i="47" s="1"/>
  <c r="C82" i="47"/>
  <c r="D82" i="47" s="1"/>
  <c r="C81" i="47"/>
  <c r="D81" i="47" s="1"/>
  <c r="C80" i="47"/>
  <c r="D80" i="47" s="1"/>
  <c r="C79" i="47"/>
  <c r="D79" i="47" s="1"/>
  <c r="C78" i="47"/>
  <c r="D78" i="47" s="1"/>
  <c r="C77" i="47"/>
  <c r="D77" i="47" s="1"/>
  <c r="C76" i="47"/>
  <c r="D76" i="47" s="1"/>
  <c r="C75" i="47"/>
  <c r="D75" i="47" s="1"/>
  <c r="K107" i="47" l="1"/>
  <c r="G107" i="47"/>
  <c r="D114" i="47"/>
  <c r="S76" i="47"/>
  <c r="K76" i="47"/>
  <c r="S80" i="47"/>
  <c r="K80" i="47"/>
  <c r="S84" i="47"/>
  <c r="K84" i="47"/>
  <c r="S83" i="47"/>
  <c r="O83" i="47"/>
  <c r="S85" i="47"/>
  <c r="G85" i="47"/>
  <c r="K100" i="47"/>
  <c r="C114" i="47"/>
  <c r="S79" i="47"/>
  <c r="O79" i="47"/>
  <c r="S77" i="47"/>
  <c r="G77" i="47"/>
  <c r="L114" i="47"/>
  <c r="S75" i="47"/>
  <c r="O75" i="47"/>
  <c r="S81" i="47"/>
  <c r="G81" i="47"/>
  <c r="C88" i="47"/>
  <c r="S78" i="47"/>
  <c r="Q78" i="47"/>
  <c r="S82" i="47"/>
  <c r="Q82" i="47"/>
  <c r="S86" i="47"/>
  <c r="Q86" i="47"/>
  <c r="E112" i="47"/>
  <c r="M105" i="47"/>
  <c r="M112" i="47"/>
  <c r="M100" i="47"/>
  <c r="M110" i="47"/>
  <c r="G112" i="47"/>
  <c r="G106" i="47"/>
  <c r="M102" i="47"/>
  <c r="E105" i="47"/>
  <c r="S74" i="47"/>
  <c r="E106" i="47"/>
  <c r="E108" i="47"/>
  <c r="E102" i="47"/>
  <c r="E110" i="47"/>
  <c r="E103" i="47"/>
  <c r="M108" i="47"/>
  <c r="E111" i="47"/>
  <c r="M103" i="47"/>
  <c r="M106" i="47"/>
  <c r="E109" i="47"/>
  <c r="M101" i="47"/>
  <c r="E104" i="47"/>
  <c r="M109" i="47"/>
  <c r="M111" i="47"/>
  <c r="M104" i="47"/>
  <c r="E107" i="47"/>
  <c r="E101" i="47"/>
  <c r="M107" i="47"/>
  <c r="G103" i="47"/>
  <c r="G104" i="47"/>
  <c r="G108" i="47"/>
  <c r="G109" i="47"/>
  <c r="G110" i="47"/>
  <c r="G111" i="47"/>
  <c r="G102" i="47"/>
  <c r="G105" i="47"/>
  <c r="I100" i="47"/>
  <c r="I101" i="47"/>
  <c r="I102" i="47"/>
  <c r="I103" i="47"/>
  <c r="I104" i="47"/>
  <c r="I105" i="47"/>
  <c r="I106" i="47"/>
  <c r="I107" i="47"/>
  <c r="I108" i="47"/>
  <c r="I109" i="47"/>
  <c r="I110" i="47"/>
  <c r="I111" i="47"/>
  <c r="I112" i="47"/>
  <c r="E100" i="47"/>
  <c r="G101" i="47"/>
  <c r="E78" i="47"/>
  <c r="Q83" i="47"/>
  <c r="E83" i="47"/>
  <c r="E77" i="47"/>
  <c r="I77" i="47" l="1"/>
  <c r="E74" i="47"/>
  <c r="G74" i="47"/>
  <c r="G78" i="47"/>
  <c r="M83" i="47"/>
  <c r="I78" i="47"/>
  <c r="G83" i="47"/>
  <c r="Q77" i="47"/>
  <c r="O85" i="47"/>
  <c r="M78" i="47"/>
  <c r="O77" i="47"/>
  <c r="M75" i="47"/>
  <c r="K83" i="47"/>
  <c r="M77" i="47"/>
  <c r="I83" i="47"/>
  <c r="K77" i="47"/>
  <c r="K82" i="47"/>
  <c r="S88" i="47"/>
  <c r="I82" i="47"/>
  <c r="Q76" i="47"/>
  <c r="E85" i="47"/>
  <c r="G75" i="47"/>
  <c r="E75" i="47"/>
  <c r="G82" i="47"/>
  <c r="K75" i="47"/>
  <c r="M82" i="47"/>
  <c r="M80" i="47"/>
  <c r="O78" i="47"/>
  <c r="G76" i="47"/>
  <c r="Q85" i="47"/>
  <c r="M85" i="47"/>
  <c r="M76" i="47"/>
  <c r="E80" i="47"/>
  <c r="E76" i="47"/>
  <c r="O82" i="47"/>
  <c r="K78" i="47"/>
  <c r="K85" i="47"/>
  <c r="O80" i="47"/>
  <c r="I75" i="47"/>
  <c r="I76" i="47"/>
  <c r="O76" i="47"/>
  <c r="I85" i="47"/>
  <c r="M84" i="47"/>
  <c r="I86" i="47"/>
  <c r="K81" i="47"/>
  <c r="E84" i="47"/>
  <c r="O81" i="47"/>
  <c r="I81" i="47"/>
  <c r="M114" i="47"/>
  <c r="G79" i="47"/>
  <c r="Q79" i="47"/>
  <c r="E81" i="47"/>
  <c r="I80" i="47"/>
  <c r="G84" i="47"/>
  <c r="Q75" i="47"/>
  <c r="Q81" i="47"/>
  <c r="M79" i="47"/>
  <c r="G80" i="47"/>
  <c r="Q80" i="47"/>
  <c r="E82" i="47"/>
  <c r="D88" i="47"/>
  <c r="Q74" i="47"/>
  <c r="I74" i="47"/>
  <c r="K74" i="47"/>
  <c r="I84" i="47"/>
  <c r="O86" i="47"/>
  <c r="O74" i="47"/>
  <c r="G86" i="47"/>
  <c r="K86" i="47"/>
  <c r="E86" i="47"/>
  <c r="Q84" i="47"/>
  <c r="I79" i="47"/>
  <c r="M74" i="47"/>
  <c r="M81" i="47"/>
  <c r="E79" i="47"/>
  <c r="M86" i="47"/>
  <c r="K79" i="47"/>
  <c r="O84" i="47"/>
  <c r="G114" i="47"/>
  <c r="K114" i="47"/>
  <c r="E114" i="47"/>
  <c r="I114" i="47"/>
  <c r="D38" i="47"/>
  <c r="D37" i="47"/>
  <c r="F37" i="47" s="1"/>
  <c r="D36" i="47"/>
  <c r="D35" i="47"/>
  <c r="D34" i="47"/>
  <c r="E88" i="47" l="1"/>
  <c r="K88" i="47"/>
  <c r="M88" i="47"/>
  <c r="G88" i="47"/>
  <c r="O88" i="47"/>
  <c r="Q88" i="47"/>
  <c r="I88" i="47"/>
  <c r="G41" i="23" l="1"/>
  <c r="E41" i="23"/>
  <c r="C20" i="23"/>
  <c r="C19" i="23"/>
  <c r="C18" i="23"/>
  <c r="C17" i="23"/>
  <c r="C16" i="23"/>
  <c r="C15" i="23"/>
  <c r="C14" i="23"/>
  <c r="E14" i="23" s="1"/>
  <c r="C13" i="23"/>
  <c r="C12" i="23"/>
  <c r="C11" i="23"/>
  <c r="C10" i="23"/>
  <c r="C51" i="23" l="1"/>
  <c r="C22" i="23"/>
  <c r="C23" i="23" s="1"/>
  <c r="G68" i="44"/>
  <c r="E68" i="44"/>
  <c r="D61" i="44"/>
  <c r="C8" i="44"/>
  <c r="G8" i="44" s="1"/>
  <c r="C9" i="44"/>
  <c r="G9" i="44" s="1"/>
  <c r="C10" i="44"/>
  <c r="G10" i="44" s="1"/>
  <c r="C11" i="44"/>
  <c r="G11" i="44" s="1"/>
  <c r="C12" i="44"/>
  <c r="G12" i="44" s="1"/>
  <c r="C13" i="44"/>
  <c r="G13" i="44" s="1"/>
  <c r="C14" i="44"/>
  <c r="G14" i="44" s="1"/>
  <c r="C15" i="44"/>
  <c r="G15" i="44" s="1"/>
  <c r="C16" i="44"/>
  <c r="G16" i="44" s="1"/>
  <c r="C17" i="44"/>
  <c r="G17" i="44" s="1"/>
  <c r="C18" i="44"/>
  <c r="G18" i="44" s="1"/>
  <c r="C19" i="44"/>
  <c r="G19" i="44" s="1"/>
  <c r="C20" i="44"/>
  <c r="G20" i="44" s="1"/>
  <c r="G7" i="44"/>
  <c r="M21" i="18"/>
  <c r="M22" i="18" s="1"/>
  <c r="C21" i="16"/>
  <c r="C20" i="16"/>
  <c r="C19" i="16"/>
  <c r="C18" i="16"/>
  <c r="C17" i="16"/>
  <c r="C16" i="16"/>
  <c r="C15" i="16"/>
  <c r="C14" i="16"/>
  <c r="C13" i="16"/>
  <c r="C12" i="16"/>
  <c r="C11" i="16"/>
  <c r="C10" i="16"/>
  <c r="C9" i="16"/>
  <c r="C23" i="16" l="1"/>
  <c r="K52" i="23"/>
  <c r="C21" i="44"/>
  <c r="E23" i="16" l="1"/>
  <c r="L23" i="16"/>
  <c r="G23" i="16"/>
  <c r="J23" i="16"/>
  <c r="H23" i="16" l="1"/>
  <c r="D64" i="44"/>
  <c r="H64" i="44" s="1"/>
  <c r="D63" i="44"/>
  <c r="F63" i="44" s="1"/>
  <c r="D68" i="44" l="1"/>
  <c r="F68" i="44" s="1"/>
  <c r="H63" i="44"/>
  <c r="F64" i="44"/>
  <c r="H61" i="44"/>
  <c r="F61" i="44"/>
  <c r="H68" i="44" l="1"/>
  <c r="J98" i="24" l="1"/>
  <c r="H98" i="24"/>
  <c r="F98" i="24"/>
  <c r="D98" i="24"/>
  <c r="C98" i="24"/>
  <c r="N52" i="24"/>
  <c r="N53" i="24" s="1"/>
  <c r="J52" i="24"/>
  <c r="J53" i="24" s="1"/>
  <c r="F52" i="24"/>
  <c r="F53" i="24" s="1"/>
  <c r="D52" i="24"/>
  <c r="D53" i="24" s="1"/>
  <c r="E53" i="24" s="1"/>
  <c r="K98" i="24" l="1"/>
  <c r="E98" i="24"/>
  <c r="K53" i="24"/>
  <c r="L53" i="24" s="1"/>
  <c r="O53" i="24"/>
  <c r="P53" i="24" s="1"/>
  <c r="G53" i="24"/>
  <c r="H53" i="24" s="1"/>
  <c r="G98" i="24"/>
  <c r="I98" i="24"/>
  <c r="E52" i="24"/>
  <c r="G52" i="24"/>
  <c r="K52" i="24"/>
  <c r="O52" i="24"/>
  <c r="F51" i="60"/>
  <c r="F52" i="60" s="1"/>
  <c r="D51" i="60"/>
  <c r="D52" i="60" s="1"/>
  <c r="G50" i="60"/>
  <c r="K48" i="60"/>
  <c r="G47" i="60"/>
  <c r="G46" i="60"/>
  <c r="G45" i="60"/>
  <c r="K44" i="60"/>
  <c r="G43" i="60"/>
  <c r="G42" i="60"/>
  <c r="G41" i="60"/>
  <c r="K40" i="60"/>
  <c r="G39" i="60"/>
  <c r="G38" i="60"/>
  <c r="I22" i="60"/>
  <c r="I23" i="60" s="1"/>
  <c r="G21" i="60"/>
  <c r="G19" i="60"/>
  <c r="G18" i="60"/>
  <c r="G17" i="60"/>
  <c r="J16" i="60"/>
  <c r="J15" i="60"/>
  <c r="J14" i="60"/>
  <c r="E13" i="60"/>
  <c r="E12" i="60"/>
  <c r="G11" i="60"/>
  <c r="J9" i="60"/>
  <c r="J10" i="60" l="1"/>
  <c r="E10" i="60"/>
  <c r="G37" i="60"/>
  <c r="C51" i="60"/>
  <c r="E14" i="60"/>
  <c r="J11" i="60"/>
  <c r="J17" i="60"/>
  <c r="K41" i="60"/>
  <c r="K50" i="60"/>
  <c r="J19" i="60"/>
  <c r="K43" i="60"/>
  <c r="K39" i="60"/>
  <c r="K45" i="60"/>
  <c r="E11" i="60"/>
  <c r="G14" i="60"/>
  <c r="E19" i="60"/>
  <c r="K47" i="60"/>
  <c r="J12" i="60"/>
  <c r="J21" i="60"/>
  <c r="K37" i="60"/>
  <c r="E16" i="60"/>
  <c r="G16" i="60"/>
  <c r="E40" i="60"/>
  <c r="G13" i="60"/>
  <c r="H13" i="60" s="1"/>
  <c r="E18" i="60"/>
  <c r="G40" i="60"/>
  <c r="E9" i="60"/>
  <c r="E15" i="60"/>
  <c r="K38" i="60"/>
  <c r="K42" i="60"/>
  <c r="K46" i="60"/>
  <c r="G9" i="60"/>
  <c r="J13" i="60"/>
  <c r="G15" i="60"/>
  <c r="E21" i="60"/>
  <c r="G12" i="60"/>
  <c r="H12" i="60" s="1"/>
  <c r="E17" i="60"/>
  <c r="J18" i="60"/>
  <c r="E37" i="60"/>
  <c r="E39" i="60"/>
  <c r="E41" i="60"/>
  <c r="E43" i="60"/>
  <c r="E45" i="60"/>
  <c r="E47" i="60"/>
  <c r="E50" i="60"/>
  <c r="E38" i="60"/>
  <c r="E42" i="60"/>
  <c r="E44" i="60"/>
  <c r="E46" i="60"/>
  <c r="E48" i="60"/>
  <c r="G10" i="60"/>
  <c r="G44" i="60"/>
  <c r="G48" i="60"/>
  <c r="H17" i="60" l="1"/>
  <c r="H19" i="60"/>
  <c r="H18" i="60"/>
  <c r="H21" i="60"/>
  <c r="H11" i="60"/>
  <c r="C52" i="60"/>
  <c r="G52" i="60" s="1"/>
  <c r="H14" i="60"/>
  <c r="E51" i="60"/>
  <c r="G51" i="60"/>
  <c r="H10" i="60"/>
  <c r="H15" i="60"/>
  <c r="K51" i="60"/>
  <c r="H9" i="60"/>
  <c r="H16" i="60"/>
  <c r="K52" i="60" l="1"/>
  <c r="E52" i="60"/>
  <c r="H45" i="59" l="1"/>
  <c r="D45" i="59"/>
  <c r="I44" i="59"/>
  <c r="E44" i="59"/>
  <c r="I43" i="59"/>
  <c r="E43" i="59"/>
  <c r="I42" i="59"/>
  <c r="E42" i="59"/>
  <c r="I41" i="59"/>
  <c r="E41" i="59"/>
  <c r="I40" i="59"/>
  <c r="E40" i="59"/>
  <c r="I39" i="59"/>
  <c r="E39" i="59"/>
  <c r="D90" i="59"/>
  <c r="C90" i="59"/>
  <c r="I38" i="59"/>
  <c r="E38" i="59"/>
  <c r="G89" i="59"/>
  <c r="E89" i="59"/>
  <c r="I37" i="59"/>
  <c r="E37" i="59"/>
  <c r="G88" i="59"/>
  <c r="E88" i="59"/>
  <c r="I36" i="59"/>
  <c r="E36" i="59"/>
  <c r="G87" i="59"/>
  <c r="E87" i="59"/>
  <c r="I35" i="59"/>
  <c r="E35" i="59"/>
  <c r="G86" i="59"/>
  <c r="E86" i="59"/>
  <c r="I34" i="59"/>
  <c r="E34" i="59"/>
  <c r="G85" i="59"/>
  <c r="E85" i="59"/>
  <c r="I33" i="59"/>
  <c r="E33" i="59"/>
  <c r="E84" i="59"/>
  <c r="I32" i="59"/>
  <c r="E32" i="59"/>
  <c r="E83" i="59"/>
  <c r="E31" i="59"/>
  <c r="H47" i="58"/>
  <c r="I46" i="58"/>
  <c r="I45" i="58"/>
  <c r="I44" i="58"/>
  <c r="I43" i="58"/>
  <c r="I42" i="58"/>
  <c r="I41" i="58"/>
  <c r="I40" i="58"/>
  <c r="I39" i="58"/>
  <c r="I38" i="58"/>
  <c r="I37" i="58"/>
  <c r="I36" i="58"/>
  <c r="I35" i="58"/>
  <c r="I34" i="58"/>
  <c r="E46" i="58"/>
  <c r="E45" i="58"/>
  <c r="E44" i="58"/>
  <c r="E43" i="58"/>
  <c r="E42" i="58"/>
  <c r="E41" i="58"/>
  <c r="E40" i="58"/>
  <c r="E39" i="58"/>
  <c r="E38" i="58"/>
  <c r="E37" i="58"/>
  <c r="E36" i="58"/>
  <c r="E35" i="58"/>
  <c r="E34" i="58"/>
  <c r="E33" i="58"/>
  <c r="D47" i="58"/>
  <c r="C47" i="58"/>
  <c r="F66" i="58"/>
  <c r="D66" i="58"/>
  <c r="C66" i="58"/>
  <c r="G65" i="58"/>
  <c r="E65" i="58"/>
  <c r="G64" i="58"/>
  <c r="E64" i="58"/>
  <c r="G63" i="58"/>
  <c r="E63" i="58"/>
  <c r="G62" i="58"/>
  <c r="E62" i="58"/>
  <c r="G61" i="58"/>
  <c r="E61" i="58"/>
  <c r="G60" i="58"/>
  <c r="E60" i="58"/>
  <c r="G59" i="58"/>
  <c r="E59" i="58"/>
  <c r="I8" i="58"/>
  <c r="I9" i="58"/>
  <c r="I10" i="58"/>
  <c r="I12" i="58"/>
  <c r="I13" i="58"/>
  <c r="I14" i="58"/>
  <c r="I15" i="58"/>
  <c r="I16" i="58"/>
  <c r="I17" i="58"/>
  <c r="I18" i="58"/>
  <c r="I19" i="58"/>
  <c r="I20" i="58"/>
  <c r="I7" i="58"/>
  <c r="H21" i="58"/>
  <c r="D21" i="58"/>
  <c r="C21" i="58"/>
  <c r="E20" i="58"/>
  <c r="E19" i="58"/>
  <c r="E18" i="58"/>
  <c r="E17" i="58"/>
  <c r="E16" i="58"/>
  <c r="E15" i="58"/>
  <c r="E14" i="58"/>
  <c r="E13" i="58"/>
  <c r="E12" i="58"/>
  <c r="E11" i="58"/>
  <c r="E10" i="58"/>
  <c r="E9" i="58"/>
  <c r="E8" i="58"/>
  <c r="E7" i="58"/>
  <c r="I48" i="58" l="1"/>
  <c r="I22" i="58"/>
  <c r="I46" i="59"/>
  <c r="I47" i="58"/>
  <c r="I21" i="58"/>
  <c r="E90" i="59"/>
  <c r="G90" i="59"/>
  <c r="E45" i="59"/>
  <c r="I45" i="59"/>
  <c r="E47" i="58"/>
  <c r="E21" i="58"/>
  <c r="E66" i="58"/>
  <c r="G66" i="58"/>
  <c r="E38" i="53" l="1"/>
  <c r="E39" i="53"/>
  <c r="E42" i="53"/>
  <c r="E37" i="54" l="1"/>
  <c r="E41" i="54"/>
  <c r="E63" i="54"/>
  <c r="E64" i="54"/>
  <c r="E67" i="54"/>
  <c r="D47" i="54"/>
  <c r="D48" i="54" s="1"/>
  <c r="H73" i="54"/>
  <c r="H74" i="54" s="1"/>
  <c r="F73" i="54"/>
  <c r="F74" i="54" s="1"/>
  <c r="D73" i="54"/>
  <c r="D74" i="54" s="1"/>
  <c r="I72" i="54"/>
  <c r="G72" i="54"/>
  <c r="E72" i="54"/>
  <c r="I71" i="54"/>
  <c r="G71" i="54"/>
  <c r="E71" i="54"/>
  <c r="I70" i="54"/>
  <c r="G70" i="54"/>
  <c r="E70" i="54"/>
  <c r="I69" i="54"/>
  <c r="G69" i="54"/>
  <c r="E69" i="54"/>
  <c r="I68" i="54"/>
  <c r="G68" i="54"/>
  <c r="E68" i="54"/>
  <c r="I67" i="54"/>
  <c r="G67" i="54"/>
  <c r="I66" i="54"/>
  <c r="G66" i="54"/>
  <c r="E66" i="54"/>
  <c r="I65" i="54"/>
  <c r="G65" i="54"/>
  <c r="E65" i="54"/>
  <c r="I64" i="54"/>
  <c r="G64" i="54"/>
  <c r="I63" i="54"/>
  <c r="G63" i="54"/>
  <c r="I62" i="54"/>
  <c r="G62" i="54"/>
  <c r="E62" i="54"/>
  <c r="I61" i="54"/>
  <c r="G61" i="54"/>
  <c r="E61" i="54"/>
  <c r="I60" i="54"/>
  <c r="G60" i="54"/>
  <c r="E60" i="54"/>
  <c r="I59" i="54"/>
  <c r="G59" i="54"/>
  <c r="E59" i="54"/>
  <c r="I74" i="54" l="1"/>
  <c r="E74" i="54"/>
  <c r="E48" i="54"/>
  <c r="G74" i="54"/>
  <c r="E73" i="54"/>
  <c r="G73" i="54"/>
  <c r="I73" i="54"/>
  <c r="H47" i="54" l="1"/>
  <c r="H48" i="54" s="1"/>
  <c r="F47" i="54"/>
  <c r="F48" i="54" s="1"/>
  <c r="E47" i="54"/>
  <c r="I46" i="54"/>
  <c r="G46" i="54"/>
  <c r="E46" i="54"/>
  <c r="I45" i="54"/>
  <c r="G45" i="54"/>
  <c r="E45" i="54"/>
  <c r="I44" i="54"/>
  <c r="G44" i="54"/>
  <c r="E44" i="54"/>
  <c r="I43" i="54"/>
  <c r="G43" i="54"/>
  <c r="E43" i="54"/>
  <c r="I42" i="54"/>
  <c r="G42" i="54"/>
  <c r="E42" i="54"/>
  <c r="I41" i="54"/>
  <c r="G41" i="54"/>
  <c r="I40" i="54"/>
  <c r="G40" i="54"/>
  <c r="E40" i="54"/>
  <c r="I39" i="54"/>
  <c r="G39" i="54"/>
  <c r="E39" i="54"/>
  <c r="I38" i="54"/>
  <c r="G38" i="54"/>
  <c r="I37" i="54"/>
  <c r="G37" i="54"/>
  <c r="I36" i="54"/>
  <c r="G36" i="54"/>
  <c r="E36" i="54"/>
  <c r="I35" i="54"/>
  <c r="G35" i="54"/>
  <c r="E35" i="54"/>
  <c r="I34" i="54"/>
  <c r="G34" i="54"/>
  <c r="E34" i="54"/>
  <c r="I33" i="54"/>
  <c r="G33" i="54"/>
  <c r="E33" i="54"/>
  <c r="H21" i="54"/>
  <c r="H22" i="54" s="1"/>
  <c r="F21" i="54"/>
  <c r="C20" i="54"/>
  <c r="I20" i="54" s="1"/>
  <c r="C19" i="54"/>
  <c r="I19" i="54" s="1"/>
  <c r="C18" i="54"/>
  <c r="I18" i="54" s="1"/>
  <c r="C17" i="54"/>
  <c r="I17" i="54" s="1"/>
  <c r="C16" i="54"/>
  <c r="I16" i="54" s="1"/>
  <c r="C15" i="54"/>
  <c r="I15" i="54" s="1"/>
  <c r="C14" i="54"/>
  <c r="I14" i="54" s="1"/>
  <c r="C13" i="54"/>
  <c r="E13" i="54" s="1"/>
  <c r="C12" i="54"/>
  <c r="I12" i="54" s="1"/>
  <c r="C11" i="54"/>
  <c r="I11" i="54" s="1"/>
  <c r="C10" i="54"/>
  <c r="I10" i="54" s="1"/>
  <c r="C9" i="54"/>
  <c r="G9" i="54" s="1"/>
  <c r="C8" i="54"/>
  <c r="I8" i="54" s="1"/>
  <c r="C7" i="54"/>
  <c r="F48" i="53"/>
  <c r="F49" i="53" s="1"/>
  <c r="D48" i="53"/>
  <c r="D49" i="53" s="1"/>
  <c r="C48" i="53"/>
  <c r="C49" i="53" s="1"/>
  <c r="G47" i="53"/>
  <c r="E47" i="53"/>
  <c r="G46" i="53"/>
  <c r="E46" i="53"/>
  <c r="G45" i="53"/>
  <c r="E45" i="53"/>
  <c r="G44" i="53"/>
  <c r="E44" i="53"/>
  <c r="G43" i="53"/>
  <c r="E43" i="53"/>
  <c r="G42" i="53"/>
  <c r="G41" i="53"/>
  <c r="E41" i="53"/>
  <c r="G40" i="53"/>
  <c r="E40" i="53"/>
  <c r="G39" i="53"/>
  <c r="G38" i="53"/>
  <c r="G37" i="53"/>
  <c r="E37" i="53"/>
  <c r="G36" i="53"/>
  <c r="E36" i="53"/>
  <c r="G35" i="53"/>
  <c r="E35" i="53"/>
  <c r="H21" i="53"/>
  <c r="H22" i="53" s="1"/>
  <c r="F21" i="53"/>
  <c r="F22" i="53" s="1"/>
  <c r="C20" i="53"/>
  <c r="I20" i="53" s="1"/>
  <c r="C19" i="53"/>
  <c r="E19" i="53" s="1"/>
  <c r="C18" i="53"/>
  <c r="I18" i="53" s="1"/>
  <c r="C17" i="53"/>
  <c r="G17" i="53" s="1"/>
  <c r="C16" i="53"/>
  <c r="I16" i="53" s="1"/>
  <c r="C15" i="53"/>
  <c r="G15" i="53" s="1"/>
  <c r="C14" i="53"/>
  <c r="I14" i="53" s="1"/>
  <c r="C13" i="53"/>
  <c r="I13" i="53" s="1"/>
  <c r="C12" i="53"/>
  <c r="I12" i="53" s="1"/>
  <c r="C11" i="53"/>
  <c r="E11" i="53" s="1"/>
  <c r="C10" i="53"/>
  <c r="I10" i="53" s="1"/>
  <c r="C9" i="53"/>
  <c r="I9" i="53" s="1"/>
  <c r="C8" i="53"/>
  <c r="I8" i="53" s="1"/>
  <c r="I7" i="53"/>
  <c r="E49" i="53" l="1"/>
  <c r="G49" i="53"/>
  <c r="G48" i="54"/>
  <c r="I48" i="54"/>
  <c r="G47" i="54"/>
  <c r="I47" i="54"/>
  <c r="I7" i="54"/>
  <c r="E7" i="54"/>
  <c r="G48" i="53"/>
  <c r="E48" i="53"/>
  <c r="C21" i="54"/>
  <c r="E9" i="54"/>
  <c r="E15" i="54"/>
  <c r="G7" i="54"/>
  <c r="G13" i="54"/>
  <c r="I13" i="54"/>
  <c r="E10" i="54"/>
  <c r="I9" i="54"/>
  <c r="E11" i="54"/>
  <c r="E17" i="54"/>
  <c r="G11" i="54"/>
  <c r="G15" i="54"/>
  <c r="G17" i="54"/>
  <c r="G19" i="54"/>
  <c r="E8" i="54"/>
  <c r="E14" i="54"/>
  <c r="E16" i="54"/>
  <c r="E18" i="54"/>
  <c r="E20" i="54"/>
  <c r="G8" i="54"/>
  <c r="G10" i="54"/>
  <c r="G12" i="54"/>
  <c r="G14" i="54"/>
  <c r="G16" i="54"/>
  <c r="G18" i="54"/>
  <c r="G20" i="54"/>
  <c r="I15" i="53"/>
  <c r="C21" i="53"/>
  <c r="C22" i="53" s="1"/>
  <c r="E22" i="53" s="1"/>
  <c r="I17" i="53"/>
  <c r="E7" i="53"/>
  <c r="G11" i="53"/>
  <c r="G19" i="53"/>
  <c r="E10" i="53"/>
  <c r="E18" i="53"/>
  <c r="E9" i="53"/>
  <c r="E13" i="53"/>
  <c r="E17" i="53"/>
  <c r="G7" i="53"/>
  <c r="G13" i="53"/>
  <c r="I11" i="53"/>
  <c r="I19" i="53"/>
  <c r="G8" i="53"/>
  <c r="G10" i="53"/>
  <c r="G12" i="53"/>
  <c r="G14" i="53"/>
  <c r="G16" i="53"/>
  <c r="G18" i="53"/>
  <c r="G20" i="53"/>
  <c r="E15" i="53"/>
  <c r="G9" i="53"/>
  <c r="E8" i="53"/>
  <c r="E12" i="53"/>
  <c r="E14" i="53"/>
  <c r="E16" i="53"/>
  <c r="E20" i="53"/>
  <c r="E22" i="54" l="1"/>
  <c r="I21" i="53"/>
  <c r="I21" i="54"/>
  <c r="G21" i="54"/>
  <c r="G21" i="53"/>
  <c r="E21" i="53"/>
  <c r="I22" i="53" l="1"/>
  <c r="G22" i="53"/>
  <c r="I22" i="54"/>
  <c r="G22" i="54"/>
  <c r="H22" i="24" l="1"/>
  <c r="H23" i="24" s="1"/>
  <c r="G18" i="31"/>
  <c r="I45" i="18"/>
  <c r="G45" i="18"/>
  <c r="H8" i="31" l="1"/>
  <c r="H9" i="31"/>
  <c r="H10" i="31"/>
  <c r="H11" i="31"/>
  <c r="H12" i="31"/>
  <c r="H7" i="31"/>
  <c r="H13" i="31"/>
  <c r="N21" i="18"/>
  <c r="E22" i="23"/>
  <c r="H38" i="47"/>
  <c r="H37" i="47"/>
  <c r="H36" i="47"/>
  <c r="H35" i="47"/>
  <c r="H34" i="47"/>
  <c r="H33" i="47"/>
  <c r="F34" i="47"/>
  <c r="F35" i="47"/>
  <c r="F36" i="47"/>
  <c r="F38" i="47"/>
  <c r="F33" i="47"/>
  <c r="D9" i="47"/>
  <c r="D10" i="47"/>
  <c r="I10" i="47" s="1"/>
  <c r="D11" i="47"/>
  <c r="I11" i="47" s="1"/>
  <c r="D12" i="47"/>
  <c r="D13" i="47"/>
  <c r="G13" i="47" s="1"/>
  <c r="D14" i="47"/>
  <c r="G14" i="47" s="1"/>
  <c r="D15" i="47"/>
  <c r="D16" i="47"/>
  <c r="G16" i="47" s="1"/>
  <c r="D17" i="47"/>
  <c r="G17" i="47" s="1"/>
  <c r="D18" i="47"/>
  <c r="I18" i="47" s="1"/>
  <c r="D19" i="47"/>
  <c r="I19" i="47" s="1"/>
  <c r="D20" i="47"/>
  <c r="I12" i="47" l="1"/>
  <c r="G12" i="47"/>
  <c r="D22" i="47"/>
  <c r="G18" i="47"/>
  <c r="I8" i="47"/>
  <c r="I17" i="47"/>
  <c r="G10" i="47"/>
  <c r="I20" i="47"/>
  <c r="G20" i="47"/>
  <c r="I9" i="47"/>
  <c r="G9" i="47"/>
  <c r="I13" i="47"/>
  <c r="I16" i="47"/>
  <c r="G11" i="47"/>
  <c r="G19" i="47"/>
  <c r="I14" i="47"/>
  <c r="I15" i="47"/>
  <c r="G15" i="47"/>
  <c r="L49" i="18" l="1"/>
  <c r="L50" i="18" s="1"/>
  <c r="J49" i="18"/>
  <c r="J50" i="18" s="1"/>
  <c r="H49" i="18"/>
  <c r="H50" i="18" s="1"/>
  <c r="F49" i="18"/>
  <c r="F50" i="18" s="1"/>
  <c r="D49" i="18"/>
  <c r="D50" i="18" s="1"/>
  <c r="C49" i="18"/>
  <c r="C50" i="18" s="1"/>
  <c r="M48" i="18"/>
  <c r="K48" i="18"/>
  <c r="I48" i="18"/>
  <c r="G48" i="18"/>
  <c r="E48" i="18"/>
  <c r="M46" i="18"/>
  <c r="K46" i="18"/>
  <c r="I46" i="18"/>
  <c r="G46" i="18"/>
  <c r="E46" i="18"/>
  <c r="M45" i="18"/>
  <c r="K45" i="18"/>
  <c r="E45" i="18"/>
  <c r="M44" i="18"/>
  <c r="K44" i="18"/>
  <c r="I44" i="18"/>
  <c r="G44" i="18"/>
  <c r="E44" i="18"/>
  <c r="M43" i="18"/>
  <c r="K43" i="18"/>
  <c r="I43" i="18"/>
  <c r="G43" i="18"/>
  <c r="E43" i="18"/>
  <c r="M42" i="18"/>
  <c r="K42" i="18"/>
  <c r="I42" i="18"/>
  <c r="G42" i="18"/>
  <c r="E42" i="18"/>
  <c r="M41" i="18"/>
  <c r="K41" i="18"/>
  <c r="I41" i="18"/>
  <c r="G41" i="18"/>
  <c r="E41" i="18"/>
  <c r="M40" i="18"/>
  <c r="K40" i="18"/>
  <c r="I40" i="18"/>
  <c r="G40" i="18"/>
  <c r="E40" i="18"/>
  <c r="M39" i="18"/>
  <c r="K39" i="18"/>
  <c r="I39" i="18"/>
  <c r="G39" i="18"/>
  <c r="E39" i="18"/>
  <c r="M38" i="18"/>
  <c r="K38" i="18"/>
  <c r="I38" i="18"/>
  <c r="G38" i="18"/>
  <c r="E38" i="18"/>
  <c r="M37" i="18"/>
  <c r="K37" i="18"/>
  <c r="I37" i="18"/>
  <c r="G37" i="18"/>
  <c r="E37" i="18"/>
  <c r="M36" i="18"/>
  <c r="K36" i="18"/>
  <c r="I36" i="18"/>
  <c r="G36" i="18"/>
  <c r="E36" i="18"/>
  <c r="M35" i="18"/>
  <c r="K35" i="18"/>
  <c r="I35" i="18"/>
  <c r="G35" i="18"/>
  <c r="E35" i="18"/>
  <c r="E50" i="18" l="1"/>
  <c r="I50" i="18"/>
  <c r="E49" i="18"/>
  <c r="M50" i="18"/>
  <c r="G49" i="18"/>
  <c r="M49" i="18"/>
  <c r="I49" i="18"/>
  <c r="K49" i="18"/>
  <c r="K50" i="18" l="1"/>
  <c r="G50" i="18"/>
  <c r="K22" i="24" l="1"/>
  <c r="K23" i="24" s="1"/>
  <c r="P49" i="45" l="1"/>
  <c r="P50" i="45" s="1"/>
  <c r="N49" i="45"/>
  <c r="N50" i="45" s="1"/>
  <c r="L49" i="45"/>
  <c r="L50" i="45" s="1"/>
  <c r="J49" i="45"/>
  <c r="J50" i="45" s="1"/>
  <c r="H49" i="45"/>
  <c r="H50" i="45" s="1"/>
  <c r="F49" i="45"/>
  <c r="F50" i="45" s="1"/>
  <c r="D49" i="45"/>
  <c r="X48" i="45"/>
  <c r="C48" i="45"/>
  <c r="U48" i="45" s="1"/>
  <c r="X47" i="45"/>
  <c r="C47" i="45"/>
  <c r="X46" i="45"/>
  <c r="C46" i="45"/>
  <c r="X45" i="45"/>
  <c r="C45" i="45"/>
  <c r="X44" i="45"/>
  <c r="C44" i="45"/>
  <c r="X43" i="45"/>
  <c r="C43" i="45"/>
  <c r="X42" i="45"/>
  <c r="C42" i="45"/>
  <c r="X41" i="45"/>
  <c r="C41" i="45"/>
  <c r="X40" i="45"/>
  <c r="C40" i="45"/>
  <c r="X39" i="45"/>
  <c r="C39" i="45"/>
  <c r="X38" i="45"/>
  <c r="C38" i="45"/>
  <c r="X37" i="45"/>
  <c r="C37" i="45"/>
  <c r="X36" i="45"/>
  <c r="C36" i="45"/>
  <c r="M35" i="45"/>
  <c r="E45" i="44"/>
  <c r="J22" i="23"/>
  <c r="G22" i="23"/>
  <c r="J20" i="23"/>
  <c r="G20" i="23"/>
  <c r="E20" i="23"/>
  <c r="J19" i="23"/>
  <c r="G19" i="23"/>
  <c r="E19" i="23"/>
  <c r="J18" i="23"/>
  <c r="G18" i="23"/>
  <c r="E18" i="23"/>
  <c r="J17" i="23"/>
  <c r="G17" i="23"/>
  <c r="E17" i="23"/>
  <c r="J16" i="23"/>
  <c r="G16" i="23"/>
  <c r="E16" i="23"/>
  <c r="J15" i="23"/>
  <c r="G15" i="23"/>
  <c r="E15" i="23"/>
  <c r="J14" i="23"/>
  <c r="G14" i="23"/>
  <c r="J13" i="23"/>
  <c r="G13" i="23"/>
  <c r="E13" i="23"/>
  <c r="J12" i="23"/>
  <c r="G12" i="23"/>
  <c r="E12" i="23"/>
  <c r="J11" i="23"/>
  <c r="G11" i="23"/>
  <c r="E11" i="23"/>
  <c r="J10" i="23"/>
  <c r="G10" i="23"/>
  <c r="E10" i="23"/>
  <c r="J9" i="23"/>
  <c r="G9" i="23"/>
  <c r="E9" i="23"/>
  <c r="J8" i="23"/>
  <c r="G8" i="23"/>
  <c r="M37" i="45" l="1"/>
  <c r="U37" i="45"/>
  <c r="E44" i="45"/>
  <c r="U44" i="45"/>
  <c r="E38" i="45"/>
  <c r="U38" i="45"/>
  <c r="M45" i="45"/>
  <c r="U45" i="45"/>
  <c r="M39" i="45"/>
  <c r="U39" i="45"/>
  <c r="E46" i="45"/>
  <c r="U46" i="45"/>
  <c r="E40" i="45"/>
  <c r="U40" i="45"/>
  <c r="M47" i="45"/>
  <c r="U47" i="45"/>
  <c r="M41" i="45"/>
  <c r="U41" i="45"/>
  <c r="E42" i="45"/>
  <c r="U42" i="45"/>
  <c r="E36" i="45"/>
  <c r="U36" i="45"/>
  <c r="M43" i="45"/>
  <c r="U43" i="45"/>
  <c r="X49" i="45"/>
  <c r="X50" i="45" s="1"/>
  <c r="D50" i="45"/>
  <c r="H15" i="23"/>
  <c r="H19" i="23"/>
  <c r="K44" i="45"/>
  <c r="Y36" i="45"/>
  <c r="O44" i="45"/>
  <c r="O39" i="45"/>
  <c r="O41" i="45"/>
  <c r="G46" i="45"/>
  <c r="Q47" i="45"/>
  <c r="E45" i="45"/>
  <c r="Q46" i="45"/>
  <c r="G47" i="45"/>
  <c r="K38" i="45"/>
  <c r="K40" i="45"/>
  <c r="K42" i="45"/>
  <c r="O45" i="45"/>
  <c r="I48" i="45"/>
  <c r="E43" i="45"/>
  <c r="G35" i="45"/>
  <c r="O43" i="45"/>
  <c r="K46" i="45"/>
  <c r="O46" i="45"/>
  <c r="Y35" i="45"/>
  <c r="I36" i="45"/>
  <c r="G44" i="45"/>
  <c r="M48" i="45"/>
  <c r="H13" i="23"/>
  <c r="H17" i="23"/>
  <c r="H12" i="23"/>
  <c r="H16" i="23"/>
  <c r="H20" i="23"/>
  <c r="H9" i="23"/>
  <c r="H11" i="23"/>
  <c r="H10" i="23"/>
  <c r="H14" i="23"/>
  <c r="H18" i="23"/>
  <c r="O35" i="45"/>
  <c r="K36" i="45"/>
  <c r="O37" i="45"/>
  <c r="M38" i="45"/>
  <c r="Q39" i="45"/>
  <c r="M40" i="45"/>
  <c r="Q41" i="45"/>
  <c r="M42" i="45"/>
  <c r="Q43" i="45"/>
  <c r="M44" i="45"/>
  <c r="Q45" i="45"/>
  <c r="M46" i="45"/>
  <c r="O47" i="45"/>
  <c r="K48" i="45"/>
  <c r="G37" i="45"/>
  <c r="Q35" i="45"/>
  <c r="M36" i="45"/>
  <c r="Q37" i="45"/>
  <c r="O38" i="45"/>
  <c r="O40" i="45"/>
  <c r="O42" i="45"/>
  <c r="I38" i="45"/>
  <c r="O36" i="45"/>
  <c r="O48" i="45"/>
  <c r="Y38" i="45"/>
  <c r="Y39" i="45"/>
  <c r="Y40" i="45"/>
  <c r="Y41" i="45"/>
  <c r="Y42" i="45"/>
  <c r="Y43" i="45"/>
  <c r="Y44" i="45"/>
  <c r="Y45" i="45"/>
  <c r="Q48" i="45"/>
  <c r="Y37" i="45"/>
  <c r="Y46" i="45"/>
  <c r="Y47" i="45"/>
  <c r="E39" i="45"/>
  <c r="G40" i="45"/>
  <c r="E41" i="45"/>
  <c r="G42" i="45"/>
  <c r="Y48" i="45"/>
  <c r="E35" i="45"/>
  <c r="G36" i="45"/>
  <c r="E37" i="45"/>
  <c r="G38" i="45"/>
  <c r="G39" i="45"/>
  <c r="I40" i="45"/>
  <c r="G41" i="45"/>
  <c r="I42" i="45"/>
  <c r="G43" i="45"/>
  <c r="I44" i="45"/>
  <c r="G45" i="45"/>
  <c r="I46" i="45"/>
  <c r="E47" i="45"/>
  <c r="G48" i="45"/>
  <c r="H22" i="23"/>
  <c r="T49" i="45"/>
  <c r="T50" i="45" s="1"/>
  <c r="C49" i="45"/>
  <c r="C50" i="45" s="1"/>
  <c r="I35" i="45"/>
  <c r="Q36" i="45"/>
  <c r="I37" i="45"/>
  <c r="Q38" i="45"/>
  <c r="I39" i="45"/>
  <c r="Q40" i="45"/>
  <c r="I41" i="45"/>
  <c r="Q42" i="45"/>
  <c r="I43" i="45"/>
  <c r="Q44" i="45"/>
  <c r="I45" i="45"/>
  <c r="I47" i="45"/>
  <c r="K35" i="45"/>
  <c r="K37" i="45"/>
  <c r="K39" i="45"/>
  <c r="K41" i="45"/>
  <c r="K43" i="45"/>
  <c r="K45" i="45"/>
  <c r="K47" i="45"/>
  <c r="E48" i="45"/>
  <c r="E23" i="23"/>
  <c r="G23" i="23"/>
  <c r="H8" i="23"/>
  <c r="J23" i="23"/>
  <c r="U50" i="45" l="1"/>
  <c r="O49" i="45"/>
  <c r="K49" i="45"/>
  <c r="M49" i="45"/>
  <c r="G49" i="45"/>
  <c r="E49" i="45"/>
  <c r="U49" i="45"/>
  <c r="Y49" i="45"/>
  <c r="I49" i="45"/>
  <c r="Q49" i="45"/>
  <c r="H23" i="23"/>
  <c r="Q50" i="45" l="1"/>
  <c r="I50" i="45"/>
  <c r="K50" i="45"/>
  <c r="G50" i="45"/>
  <c r="O50" i="45"/>
  <c r="Y50" i="45"/>
  <c r="E50" i="45"/>
  <c r="M50" i="45"/>
  <c r="C22" i="16"/>
  <c r="E20" i="47" l="1"/>
  <c r="E19" i="47"/>
  <c r="E17" i="47"/>
  <c r="E15" i="47"/>
  <c r="E13" i="47"/>
  <c r="E11" i="47"/>
  <c r="E9" i="47"/>
  <c r="K8" i="47"/>
  <c r="E22" i="46"/>
  <c r="D22" i="46"/>
  <c r="C21" i="46"/>
  <c r="C20" i="46"/>
  <c r="C19" i="46"/>
  <c r="C18" i="46"/>
  <c r="C17" i="46"/>
  <c r="C16" i="46"/>
  <c r="C15" i="46"/>
  <c r="C14" i="46"/>
  <c r="C13" i="46"/>
  <c r="C12" i="46"/>
  <c r="C11" i="46"/>
  <c r="C10" i="46"/>
  <c r="C9" i="46"/>
  <c r="C8" i="46"/>
  <c r="C22" i="46" l="1"/>
  <c r="G22" i="47"/>
  <c r="I22" i="47"/>
  <c r="K14" i="47"/>
  <c r="E14" i="47"/>
  <c r="K16" i="47"/>
  <c r="E16" i="47"/>
  <c r="K10" i="47"/>
  <c r="E10" i="47"/>
  <c r="K18" i="47"/>
  <c r="E18" i="47"/>
  <c r="K12" i="47"/>
  <c r="E12" i="47"/>
  <c r="K15" i="47"/>
  <c r="K20" i="47"/>
  <c r="K11" i="47"/>
  <c r="K19" i="47"/>
  <c r="K9" i="47"/>
  <c r="K13" i="47"/>
  <c r="K17" i="47"/>
  <c r="K22" i="47" l="1"/>
  <c r="E22" i="47"/>
  <c r="G37" i="23" l="1"/>
  <c r="D22" i="16" l="1"/>
  <c r="E15" i="44"/>
  <c r="D47" i="44" l="1"/>
  <c r="D48" i="44" s="1"/>
  <c r="C47" i="44"/>
  <c r="C48" i="44" s="1"/>
  <c r="E46" i="44"/>
  <c r="E44" i="44"/>
  <c r="E43" i="44"/>
  <c r="E42" i="44"/>
  <c r="E41" i="44"/>
  <c r="E40" i="44"/>
  <c r="E38" i="44"/>
  <c r="E36" i="44"/>
  <c r="F21" i="44"/>
  <c r="E20" i="44"/>
  <c r="E19" i="44"/>
  <c r="E18" i="44"/>
  <c r="E17" i="44"/>
  <c r="E16" i="44"/>
  <c r="E14" i="44"/>
  <c r="E13" i="44"/>
  <c r="E12" i="44"/>
  <c r="E11" i="44"/>
  <c r="E10" i="44"/>
  <c r="E9" i="44"/>
  <c r="E8" i="44"/>
  <c r="E7" i="44"/>
  <c r="E48" i="44" l="1"/>
  <c r="E21" i="44"/>
  <c r="G21" i="44"/>
  <c r="E47" i="44"/>
  <c r="C22" i="24"/>
  <c r="C23" i="24" s="1"/>
  <c r="D22" i="24" l="1"/>
  <c r="D23" i="24" s="1"/>
  <c r="J7" i="31" l="1"/>
  <c r="J13" i="31" l="1"/>
  <c r="J12" i="31"/>
  <c r="J11" i="31"/>
  <c r="J10" i="31"/>
  <c r="J9" i="31"/>
  <c r="J8" i="31"/>
  <c r="J17" i="31"/>
  <c r="C18" i="31"/>
  <c r="E18" i="31"/>
  <c r="F11" i="31" l="1"/>
  <c r="F9" i="31"/>
  <c r="F8" i="31"/>
  <c r="F10" i="31"/>
  <c r="F13" i="31"/>
  <c r="F7" i="31"/>
  <c r="F12" i="31"/>
  <c r="D7" i="31"/>
  <c r="D11" i="31"/>
  <c r="D13" i="31"/>
  <c r="D8" i="31"/>
  <c r="D10" i="31"/>
  <c r="D12" i="31"/>
  <c r="D9" i="31"/>
  <c r="E49" i="23" l="1"/>
  <c r="E48" i="23"/>
  <c r="E47" i="23"/>
  <c r="E46" i="23"/>
  <c r="E45" i="23"/>
  <c r="E44" i="23"/>
  <c r="E43" i="23"/>
  <c r="E40" i="23"/>
  <c r="E39" i="23"/>
  <c r="E38" i="23"/>
  <c r="E37" i="23"/>
  <c r="E51" i="23" l="1"/>
  <c r="K22" i="16" l="1"/>
  <c r="I22" i="16"/>
  <c r="F22" i="16"/>
  <c r="E22" i="16"/>
  <c r="E23" i="24" l="1"/>
  <c r="K20" i="18" l="1"/>
  <c r="F21" i="18"/>
  <c r="F22" i="18" s="1"/>
  <c r="H21" i="18"/>
  <c r="H22" i="18" s="1"/>
  <c r="E21" i="18" l="1"/>
  <c r="K22" i="18"/>
  <c r="N22" i="18"/>
  <c r="K21" i="18"/>
  <c r="E22" i="18"/>
  <c r="I21" i="18"/>
  <c r="G21" i="18"/>
  <c r="G22" i="18"/>
  <c r="I22" i="18"/>
  <c r="L22" i="18" l="1"/>
  <c r="L21" i="18"/>
  <c r="K46" i="23"/>
  <c r="L22" i="16" l="1"/>
  <c r="L21" i="16"/>
  <c r="J21" i="16"/>
  <c r="G21" i="16"/>
  <c r="E21" i="16"/>
  <c r="H21" i="16" l="1"/>
  <c r="F22" i="24" l="1"/>
  <c r="F23" i="24" s="1"/>
  <c r="K49" i="23"/>
  <c r="K48" i="23"/>
  <c r="K47" i="23"/>
  <c r="K45" i="23"/>
  <c r="K44" i="23"/>
  <c r="K43" i="23"/>
  <c r="K40" i="23"/>
  <c r="K39" i="23"/>
  <c r="K38" i="23"/>
  <c r="K37" i="23"/>
  <c r="N20" i="18"/>
  <c r="I20" i="18"/>
  <c r="G20" i="18"/>
  <c r="E20" i="18"/>
  <c r="N18" i="18"/>
  <c r="K18" i="18"/>
  <c r="I18" i="18"/>
  <c r="G18" i="18"/>
  <c r="E18" i="18"/>
  <c r="N17" i="18"/>
  <c r="K17" i="18"/>
  <c r="I17" i="18"/>
  <c r="G17" i="18"/>
  <c r="E17" i="18"/>
  <c r="N16" i="18"/>
  <c r="K16" i="18"/>
  <c r="I16" i="18"/>
  <c r="G16" i="18"/>
  <c r="E16" i="18"/>
  <c r="N15" i="18"/>
  <c r="K15" i="18"/>
  <c r="I15" i="18"/>
  <c r="G15" i="18"/>
  <c r="E15" i="18"/>
  <c r="N14" i="18"/>
  <c r="K14" i="18"/>
  <c r="I14" i="18"/>
  <c r="G14" i="18"/>
  <c r="E14" i="18"/>
  <c r="N13" i="18"/>
  <c r="K13" i="18"/>
  <c r="I13" i="18"/>
  <c r="G13" i="18"/>
  <c r="E13" i="18"/>
  <c r="N12" i="18"/>
  <c r="K12" i="18"/>
  <c r="I12" i="18"/>
  <c r="G12" i="18"/>
  <c r="E12" i="18"/>
  <c r="N11" i="18"/>
  <c r="K11" i="18"/>
  <c r="I11" i="18"/>
  <c r="G11" i="18"/>
  <c r="E11" i="18"/>
  <c r="N10" i="18"/>
  <c r="K10" i="18"/>
  <c r="I10" i="18"/>
  <c r="G10" i="18"/>
  <c r="E10" i="18"/>
  <c r="N9" i="18"/>
  <c r="K9" i="18"/>
  <c r="I9" i="18"/>
  <c r="G9" i="18"/>
  <c r="E9" i="18"/>
  <c r="N8" i="18"/>
  <c r="K8" i="18"/>
  <c r="I8" i="18"/>
  <c r="G8" i="18"/>
  <c r="E8" i="18"/>
  <c r="N7" i="18"/>
  <c r="K7" i="18"/>
  <c r="I7" i="18"/>
  <c r="G7" i="18"/>
  <c r="E7" i="18"/>
  <c r="G22" i="16"/>
  <c r="H22" i="16" s="1"/>
  <c r="L20" i="16"/>
  <c r="J20" i="16"/>
  <c r="G20" i="16"/>
  <c r="E20" i="16"/>
  <c r="L19" i="16"/>
  <c r="J19" i="16"/>
  <c r="G19" i="16"/>
  <c r="E19" i="16"/>
  <c r="L18" i="16"/>
  <c r="J18" i="16"/>
  <c r="G18" i="16"/>
  <c r="E18" i="16"/>
  <c r="L17" i="16"/>
  <c r="J17" i="16"/>
  <c r="G17" i="16"/>
  <c r="E17" i="16"/>
  <c r="L16" i="16"/>
  <c r="J16" i="16"/>
  <c r="G16" i="16"/>
  <c r="E16" i="16"/>
  <c r="L15" i="16"/>
  <c r="J15" i="16"/>
  <c r="G15" i="16"/>
  <c r="E15" i="16"/>
  <c r="L14" i="16"/>
  <c r="J14" i="16"/>
  <c r="G14" i="16"/>
  <c r="E14" i="16"/>
  <c r="L13" i="16"/>
  <c r="J13" i="16"/>
  <c r="G13" i="16"/>
  <c r="E13" i="16"/>
  <c r="L12" i="16"/>
  <c r="J12" i="16"/>
  <c r="G12" i="16"/>
  <c r="E12" i="16"/>
  <c r="L11" i="16"/>
  <c r="J11" i="16"/>
  <c r="G11" i="16"/>
  <c r="E11" i="16"/>
  <c r="L10" i="16"/>
  <c r="J10" i="16"/>
  <c r="G10" i="16"/>
  <c r="E10" i="16"/>
  <c r="L9" i="16"/>
  <c r="J9" i="16"/>
  <c r="G9" i="16"/>
  <c r="E9" i="16"/>
  <c r="L8" i="16"/>
  <c r="J8" i="16"/>
  <c r="G8" i="16"/>
  <c r="E8" i="16"/>
  <c r="L12" i="18" l="1"/>
  <c r="L11" i="18"/>
  <c r="L20" i="18"/>
  <c r="L9" i="18"/>
  <c r="L17" i="18"/>
  <c r="L14" i="18"/>
  <c r="L8" i="18"/>
  <c r="L16" i="18"/>
  <c r="L13" i="18"/>
  <c r="L10" i="18"/>
  <c r="L18" i="18"/>
  <c r="L7" i="18"/>
  <c r="L15" i="18"/>
  <c r="H16" i="16"/>
  <c r="H8" i="16"/>
  <c r="H12" i="16"/>
  <c r="H20" i="16"/>
  <c r="H15" i="16"/>
  <c r="H17" i="16"/>
  <c r="H9" i="16"/>
  <c r="H14" i="16"/>
  <c r="I22" i="24"/>
  <c r="E22" i="24"/>
  <c r="H13" i="16"/>
  <c r="H18" i="16"/>
  <c r="H19" i="16"/>
  <c r="J22" i="16"/>
  <c r="H10" i="16"/>
  <c r="H11" i="16"/>
  <c r="G23" i="24"/>
  <c r="I23" i="24"/>
  <c r="L23" i="24"/>
  <c r="G22" i="24"/>
  <c r="L22" i="24"/>
  <c r="G38" i="23"/>
  <c r="G39" i="23"/>
  <c r="G40" i="23"/>
  <c r="G43" i="23"/>
  <c r="G44" i="23"/>
  <c r="G45" i="23"/>
  <c r="G46" i="23"/>
  <c r="G47" i="23"/>
  <c r="G48" i="23"/>
  <c r="G49" i="23"/>
  <c r="I37" i="23"/>
  <c r="I38" i="23"/>
  <c r="I39" i="23"/>
  <c r="I40" i="23"/>
  <c r="I43" i="23"/>
  <c r="I44" i="23"/>
  <c r="I45" i="23"/>
  <c r="I46" i="23"/>
  <c r="I47" i="23"/>
  <c r="I48" i="23"/>
  <c r="I49" i="23"/>
  <c r="J23" i="24" l="1"/>
  <c r="G51" i="23"/>
  <c r="J22" i="24"/>
  <c r="I51" i="23"/>
  <c r="K51" i="23"/>
  <c r="I52" i="23" l="1"/>
  <c r="J8" i="60"/>
  <c r="G8" i="60"/>
  <c r="E8" i="60"/>
  <c r="C22" i="60"/>
  <c r="C23" i="60" s="1"/>
  <c r="H8" i="60" l="1"/>
  <c r="E22" i="60"/>
  <c r="J22" i="60"/>
  <c r="G22" i="60"/>
  <c r="H22" i="60" l="1"/>
  <c r="E23" i="60"/>
  <c r="G23" i="60"/>
  <c r="J23" i="60"/>
  <c r="H23" i="60" l="1"/>
</calcChain>
</file>

<file path=xl/sharedStrings.xml><?xml version="1.0" encoding="utf-8"?>
<sst xmlns="http://schemas.openxmlformats.org/spreadsheetml/2006/main" count="2862" uniqueCount="750">
  <si>
    <t>All 16 CAPS-A scores reported</t>
  </si>
  <si>
    <t>&lt;16 CAPS-A scores reported</t>
  </si>
  <si>
    <t>Reason reported for not collecting outcome</t>
  </si>
  <si>
    <t>Missing data</t>
  </si>
  <si>
    <t>N</t>
  </si>
  <si>
    <t>n</t>
  </si>
  <si>
    <t>(%)</t>
  </si>
  <si>
    <t>Newcastle</t>
  </si>
  <si>
    <t>Leeds</t>
  </si>
  <si>
    <t>Liverpool</t>
  </si>
  <si>
    <t>Manchester</t>
  </si>
  <si>
    <t>Trent</t>
  </si>
  <si>
    <t>West Midlands</t>
  </si>
  <si>
    <t>North Thames</t>
  </si>
  <si>
    <t>Northern Ireland</t>
  </si>
  <si>
    <t xml:space="preserve"> No structurally-related speech difficulties</t>
  </si>
  <si>
    <t xml:space="preserve"> Standard 3:</t>
  </si>
  <si>
    <t xml:space="preserve"> No cleft-related articulation difficulties</t>
  </si>
  <si>
    <t>Revised totals**</t>
  </si>
  <si>
    <t>5 year old index scores reported</t>
  </si>
  <si>
    <t>Positive alert</t>
  </si>
  <si>
    <t>Consented</t>
  </si>
  <si>
    <t>Declined</t>
  </si>
  <si>
    <t>Awaiting verification</t>
  </si>
  <si>
    <t>Not possible to verify</t>
  </si>
  <si>
    <t>Cleft lip</t>
  </si>
  <si>
    <t>Cleft palate</t>
  </si>
  <si>
    <t>Unilateral cleft lip and palate</t>
  </si>
  <si>
    <t>Bilateral cleft lip and palate</t>
  </si>
  <si>
    <t>Unspecified</t>
  </si>
  <si>
    <t>Standard 2a:</t>
  </si>
  <si>
    <t>Negative outlier</t>
  </si>
  <si>
    <t>Positive outlier</t>
  </si>
  <si>
    <t>Negative alert</t>
  </si>
  <si>
    <t>Underweight</t>
  </si>
  <si>
    <t>Overweight</t>
  </si>
  <si>
    <t>Obese</t>
  </si>
  <si>
    <t>dmft data reported</t>
  </si>
  <si>
    <t>0 dmft</t>
  </si>
  <si>
    <t>dmft &gt; 0</t>
  </si>
  <si>
    <t>dmft &gt; 5</t>
  </si>
  <si>
    <t>Birth year(s)</t>
  </si>
  <si>
    <t>Cleft type</t>
  </si>
  <si>
    <t>Topic</t>
  </si>
  <si>
    <t>Normal speech</t>
  </si>
  <si>
    <t>Standard 1:</t>
  </si>
  <si>
    <t>TOC</t>
  </si>
  <si>
    <t>Outcome</t>
  </si>
  <si>
    <t>%</t>
  </si>
  <si>
    <t>At birth</t>
  </si>
  <si>
    <t>Speech</t>
  </si>
  <si>
    <t>Dental health</t>
  </si>
  <si>
    <t>Cleft Net East</t>
  </si>
  <si>
    <t>Spires</t>
  </si>
  <si>
    <t>South Wales</t>
  </si>
  <si>
    <t>South West</t>
  </si>
  <si>
    <t>Evelina London</t>
  </si>
  <si>
    <t>Cleft Service</t>
  </si>
  <si>
    <t>Cleft Services</t>
  </si>
  <si>
    <t>Version</t>
  </si>
  <si>
    <t>Description and Amendment History</t>
  </si>
  <si>
    <t>Date</t>
  </si>
  <si>
    <t>-</t>
  </si>
  <si>
    <t>Document Control</t>
  </si>
  <si>
    <t>The controlled copy of this document is held by the work area it covers. Any copies of this document held outside of that area, in whatever format (e.g. paper, email attachment), are considered to have passed out of control and should be checked for currency and validity.</t>
  </si>
  <si>
    <t>Cleft service</t>
  </si>
  <si>
    <t>Female</t>
  </si>
  <si>
    <t>Male</t>
  </si>
  <si>
    <t>Height &amp; Weight at 5 years reported</t>
  </si>
  <si>
    <t>Height only reported</t>
  </si>
  <si>
    <t>Weight only reported</t>
  </si>
  <si>
    <t>Total</t>
  </si>
  <si>
    <t>Healthy BMI</t>
  </si>
  <si>
    <t>Outlier status</t>
  </si>
  <si>
    <t>Outcome not collected 
(reason provided)</t>
  </si>
  <si>
    <t>Revised totals***</t>
  </si>
  <si>
    <t>Scotland</t>
  </si>
  <si>
    <t>Outlier status****</t>
  </si>
  <si>
    <t>Key</t>
  </si>
  <si>
    <t>DATA COMPLETENESS</t>
  </si>
  <si>
    <t>Externally validated</t>
  </si>
  <si>
    <t>Description</t>
  </si>
  <si>
    <t>CPO</t>
  </si>
  <si>
    <t>UCLP</t>
  </si>
  <si>
    <t>BCLP</t>
  </si>
  <si>
    <t>Child growth</t>
  </si>
  <si>
    <t>Facial growth</t>
  </si>
  <si>
    <t>Patient deceased or emigrated</t>
  </si>
  <si>
    <t>Patient transferred in or out of area</t>
  </si>
  <si>
    <t>Syndromic diagnosis</t>
  </si>
  <si>
    <t>Clinically contraindicated (non-syndromic)</t>
  </si>
  <si>
    <t>Lack of staff facilities or equipment</t>
  </si>
  <si>
    <t>Patient DNA / cancelled / did not consent / cooperate</t>
  </si>
  <si>
    <t>Other</t>
  </si>
  <si>
    <t>Specific to Psychology: Screen only partially completed</t>
  </si>
  <si>
    <t>Specific to Psychology: Not completed due to language barriers</t>
  </si>
  <si>
    <t>Specific to Psychology: Parents declined to complete</t>
  </si>
  <si>
    <t>Specific to Speech: Not appointed before 6 years</t>
  </si>
  <si>
    <t>Reason for not collecting data: 2014-16 births</t>
  </si>
  <si>
    <t>Diagnosis time reported</t>
  </si>
  <si>
    <t>Missing diagnosis time</t>
  </si>
  <si>
    <t>Antenatal diagnosis</t>
  </si>
  <si>
    <t>Registration</t>
  </si>
  <si>
    <t xml:space="preserve">Timing of diagnosis </t>
  </si>
  <si>
    <t>Consent status</t>
  </si>
  <si>
    <t>Audit Outcomes at 5 years of age</t>
  </si>
  <si>
    <t xml:space="preserve">Psychology  </t>
  </si>
  <si>
    <t>Reasons outcome not collected</t>
  </si>
  <si>
    <t>CRANE Project Team</t>
  </si>
  <si>
    <t>Governance and Funding</t>
  </si>
  <si>
    <t>Indicators</t>
  </si>
  <si>
    <t>Document</t>
  </si>
  <si>
    <t>Members of CRANE Project Team</t>
  </si>
  <si>
    <t>Name</t>
  </si>
  <si>
    <t>Role</t>
  </si>
  <si>
    <t>Affiliation</t>
  </si>
  <si>
    <t>Craig Russell</t>
  </si>
  <si>
    <t xml:space="preserve">Clinical Project Lead / 
Consultant Surgeon </t>
  </si>
  <si>
    <t>Kate Fitzsimons</t>
  </si>
  <si>
    <t>Jan van der Meulen</t>
  </si>
  <si>
    <t>Clinical Epidemiologist</t>
  </si>
  <si>
    <t xml:space="preserve">Ownership </t>
  </si>
  <si>
    <t>The database is funded by the National Health Service through the National Specialised Commissioning Group for England, the Welsh Health Specialised Service, and the Northern Ireland Specialist Services Commissioning Team; who have responsibility for the delivery of care to children born with cleft lip and palate in England, Wales and Northern Ireland. An independent body, the Cleft Development Group UK, which represents patient representative groups, clinicians and commissioners, has the overall responsibility for running the database.</t>
  </si>
  <si>
    <t>Cleft Development Group</t>
  </si>
  <si>
    <t>Funding</t>
  </si>
  <si>
    <t>Funding of the CRANE Database is currently coordinated and agreed by representatives of the National Specialised Commissioning Group for England, the Welsh Health Specialised Service, and the Northern Ireland Specialist Services Commissioning Team. Funds are raised through a levy calculated on a weighted per capita basis from the commissioning bodies in England, Wales and Northern Ireland.  The levy is currently collected by Specialised Commissioning (East Midlands).</t>
  </si>
  <si>
    <t xml:space="preserve">Click here for information on the Cleft Development Group </t>
  </si>
  <si>
    <t>Pathway</t>
  </si>
  <si>
    <t>#</t>
  </si>
  <si>
    <t>Indicator</t>
  </si>
  <si>
    <t>Denominator</t>
  </si>
  <si>
    <t>Numerator</t>
  </si>
  <si>
    <t>Consideration</t>
  </si>
  <si>
    <t xml:space="preserve">More information on this can be found on the Cleft Lip &amp; Palate Association (CLAPA) website https://www.clapa.com/treatment/nhs-cleft-teams/ </t>
  </si>
  <si>
    <t xml:space="preserve">***Data for Oxford and Salisbury cleft care teams combined upon request by the Spires’ Clinical Director (June 2016). </t>
  </si>
  <si>
    <t>*The North West, Isle of Man and North Wales Cleft Lip and Palate Network.</t>
  </si>
  <si>
    <t xml:space="preserve">Notes: </t>
  </si>
  <si>
    <t>Royal Belfast Hospital for Sick Children</t>
  </si>
  <si>
    <t>Guy’s and St Thomas' NHS Foundation Trust</t>
  </si>
  <si>
    <t>University Hospitals Bristol &amp; Weston NHS Foundation Trust (UHBW)</t>
  </si>
  <si>
    <t>Swansea Bay University Health Board</t>
  </si>
  <si>
    <t>John Radcliffe Hospital, Oxford</t>
  </si>
  <si>
    <t>Salisbury District Hospital, jointly with</t>
  </si>
  <si>
    <t>The Spires***</t>
  </si>
  <si>
    <t>Broomfield Hospital in Essex</t>
  </si>
  <si>
    <t xml:space="preserve">Great Ormond Street Hospital (GOSH), jointly with </t>
  </si>
  <si>
    <t>North Thames**</t>
  </si>
  <si>
    <t>Cambridge University Hospitals NHS Foundation Trust</t>
  </si>
  <si>
    <t>Birmingham Children's Hospital</t>
  </si>
  <si>
    <t>Nottingham University Hospitals NHS Foundation Trust</t>
  </si>
  <si>
    <t>Royal Manchester Children’s Hospital</t>
  </si>
  <si>
    <t>Manchester*</t>
  </si>
  <si>
    <t xml:space="preserve">Liverpool Alder Hey Children’s Hospital </t>
  </si>
  <si>
    <t>Liverpool*</t>
  </si>
  <si>
    <t>Leeds Teaching Hospitals NHS Trust</t>
  </si>
  <si>
    <t>Newcastle Hospitals NHS Foundation Trust</t>
  </si>
  <si>
    <t>Host Hospital(s)</t>
  </si>
  <si>
    <t>Alerts &amp; outliers</t>
  </si>
  <si>
    <t>TIM - Psychology data</t>
  </si>
  <si>
    <t>N/A</t>
  </si>
  <si>
    <t>Senior Research Fellow</t>
  </si>
  <si>
    <t>Antenatal</t>
  </si>
  <si>
    <t>&lt;1 month</t>
  </si>
  <si>
    <t>&lt;6 months</t>
  </si>
  <si>
    <t>Submucous cleft palate</t>
  </si>
  <si>
    <t>SMCP + CL</t>
  </si>
  <si>
    <t>Unilateral cleft lip + palate</t>
  </si>
  <si>
    <t>Bilateral cleft lip + palate</t>
  </si>
  <si>
    <t>SMCP alone</t>
  </si>
  <si>
    <t>Late diagnosis</t>
  </si>
  <si>
    <t>Timely diagnosis**</t>
  </si>
  <si>
    <t xml:space="preserve"> </t>
  </si>
  <si>
    <t>&lt;72 hours</t>
  </si>
  <si>
    <t>&lt;1 week</t>
  </si>
  <si>
    <t>&gt;6 months</t>
  </si>
  <si>
    <t>Antenatal or &lt;24 hours after birth</t>
  </si>
  <si>
    <t>Antenatal or &lt;72 hours after birth</t>
  </si>
  <si>
    <t>Revised total</t>
  </si>
  <si>
    <t>Alert or outlier (not subject to outlier policy)</t>
  </si>
  <si>
    <t>Diagnosis time</t>
  </si>
  <si>
    <t>Submucous cleft palate with cleft lip</t>
  </si>
  <si>
    <t>Missing</t>
  </si>
  <si>
    <t>Premature births**</t>
  </si>
  <si>
    <t>**Defined as gestational age less than 37 weeks.</t>
  </si>
  <si>
    <t>Referred within 24 hours of birth</t>
  </si>
  <si>
    <t>Percentages calculated based on total number of children with cleft palate</t>
  </si>
  <si>
    <t>Cleft lip only</t>
  </si>
  <si>
    <t>Cleft palate only</t>
  </si>
  <si>
    <t>Term births</t>
  </si>
  <si>
    <t>CRANE-registered children</t>
  </si>
  <si>
    <t>Children with diagnosis time reported*</t>
  </si>
  <si>
    <t>CRANE-consented children</t>
  </si>
  <si>
    <t>Cleft type reported</t>
  </si>
  <si>
    <t>RS present</t>
  </si>
  <si>
    <t>RS absent</t>
  </si>
  <si>
    <t>RS status unknown</t>
  </si>
  <si>
    <t>RS assumed to be asbsent</t>
  </si>
  <si>
    <t>Sex reported</t>
  </si>
  <si>
    <t xml:space="preserve">**Exclusions: 1) Children without consent, 2) children missing birthweight.  </t>
  </si>
  <si>
    <t xml:space="preserve">**Exclusions: 1) Children without consent, 2) children missing gestation data and/or birthweight, 3) children known to be born &lt;37 weeks' gestation.  </t>
  </si>
  <si>
    <t>Low birthweight        
(&lt;2500g)</t>
  </si>
  <si>
    <t>Healthy birthweight    
(2500g-(4000g)</t>
  </si>
  <si>
    <t>High birthweight     
(&gt;=4000g)</t>
  </si>
  <si>
    <t>RS status reported</t>
  </si>
  <si>
    <t>CL</t>
  </si>
  <si>
    <t>CP</t>
  </si>
  <si>
    <t>CL+SMCP</t>
  </si>
  <si>
    <t>Reported RS status</t>
  </si>
  <si>
    <t xml:space="preserve">Registrations </t>
  </si>
  <si>
    <t>Child growth - data completeness and BMI</t>
  </si>
  <si>
    <t>Facial growth - data completeness and 5 year old index scores</t>
  </si>
  <si>
    <t xml:space="preserve">****Data from services with a negative outlier status were not used to calculate averages for the speech outcome funnel plots </t>
  </si>
  <si>
    <t>16 CAPS-A Speech parameters</t>
  </si>
  <si>
    <t xml:space="preserve">****Data from services with a negative outlier status were not used to calculate averages for TIM score funnel plots </t>
  </si>
  <si>
    <t>Reasons outcome not collected - child growth, dental health, facial growth, speech and psychology</t>
  </si>
  <si>
    <t>Psychology - data completeness and outcomes</t>
  </si>
  <si>
    <t>Revised total**</t>
  </si>
  <si>
    <t>CL + Submucous cleft palate</t>
  </si>
  <si>
    <t>Referral time reported</t>
  </si>
  <si>
    <t>Contact time reported</t>
  </si>
  <si>
    <t>Contact within 24 hours of referral</t>
  </si>
  <si>
    <t>Gestational age reported</t>
  </si>
  <si>
    <t>Birthweight reported</t>
  </si>
  <si>
    <t>West Midlands**</t>
  </si>
  <si>
    <t>CRANE Indicators</t>
  </si>
  <si>
    <t>*Since October 2020 reasons applied to SDQ only.</t>
  </si>
  <si>
    <t>Governance and Funding, as ratified by the Cleft Development Group (CDG)</t>
  </si>
  <si>
    <t>Royal Hospital for Children, Glasgow</t>
  </si>
  <si>
    <t>Cleft Services in England, Wales, Northern Ireland and Scotland</t>
  </si>
  <si>
    <t>Indicators - including data quality, process and outcome indicators</t>
  </si>
  <si>
    <t>Additional information</t>
  </si>
  <si>
    <t>Speech - data completeness and standards</t>
  </si>
  <si>
    <t>Data Quality</t>
  </si>
  <si>
    <t>Process</t>
  </si>
  <si>
    <t>Diagnosis</t>
  </si>
  <si>
    <t>Timely detection of Cleft Palate (CP), within 24/72 hours from birth</t>
  </si>
  <si>
    <t>Referral and contact</t>
  </si>
  <si>
    <t>Referral to a cleft care team within 24 hours of birth</t>
  </si>
  <si>
    <t>Related to CLP01: % parents contacted by a cleft team Clinical Nurse Specialist (CNS) within 24 hrs of referral with an antenatal diagnosis of CLP</t>
  </si>
  <si>
    <t>Contact with a cleft care team within 24 hours of referral</t>
  </si>
  <si>
    <t>Related to CLP02: % parents, of infants diagnosed with CLP, who receive a visit from a cleft team CNS within 24 hrs of first referral (following birth)</t>
  </si>
  <si>
    <t>Dental decay at 5 years of age</t>
  </si>
  <si>
    <t>Mirrors CLP06: % of 5 year old children with CLP, who have had a treatment index recorded by a calibrated paediatric dentist (dmft scores)</t>
  </si>
  <si>
    <t>Patients with Five Year Old Index scores reflecting ‘good’ dental arch relationships</t>
  </si>
  <si>
    <t>Mirrors CLP09: % of five year old children, with complete UCLP who have good maxillary growth as determined by the 5 Year Growth Index</t>
  </si>
  <si>
    <t>Child growth at 5 years recorded for all eligible children</t>
  </si>
  <si>
    <t>Facial growth at 5 years recorded for all eligible children</t>
  </si>
  <si>
    <t>Speech scores at 5 years recorded for all eligible children</t>
  </si>
  <si>
    <t>Function</t>
  </si>
  <si>
    <t>Type</t>
  </si>
  <si>
    <t>Audit</t>
  </si>
  <si>
    <t>Registry</t>
  </si>
  <si>
    <t>Data quality</t>
  </si>
  <si>
    <t>Extensive dental decay at 5 years of age</t>
  </si>
  <si>
    <r>
      <t>Key:</t>
    </r>
    <r>
      <rPr>
        <sz val="10"/>
        <color theme="1"/>
        <rFont val="Calibri"/>
        <family val="2"/>
        <scheme val="minor"/>
      </rPr>
      <t xml:space="preserve"> BCLP – Bilateral Cleft Lip and Palate; CAPS-A - Cleft Audit Protocol for Speech-Augmented; CP – Cleft Lip; CP – Cleft Palate; dmft – decayed, missed or filled teeth; HES – Hospital Episode Statistics; UCLP – Unilateral Cleft Lip and Palate.</t>
    </r>
  </si>
  <si>
    <t>Type:</t>
  </si>
  <si>
    <t>All eligible children seen by a psychologist before the age of 6 years</t>
  </si>
  <si>
    <t>Treatment: Nursing</t>
  </si>
  <si>
    <t>Treatment: Dental</t>
  </si>
  <si>
    <t>Treatment: Orthodontic</t>
  </si>
  <si>
    <t>Treatment: Speech &amp; Language</t>
  </si>
  <si>
    <t>Treatment: Psychology</t>
  </si>
  <si>
    <t>Participation in audit is a mandatory requirement of service provision contract; and audit data cannot be recorded without consent</t>
  </si>
  <si>
    <t>Birth</t>
  </si>
  <si>
    <t>Total children accounted for</t>
  </si>
  <si>
    <t>Eligible children with speech reported**</t>
  </si>
  <si>
    <t>NP: Not plotted due to insufficient children with data (&lt;10)</t>
  </si>
  <si>
    <t xml:space="preserve">Referral recorded for all eligible children </t>
  </si>
  <si>
    <t xml:space="preserve">Contact recorded for all eligible children </t>
  </si>
  <si>
    <t>Referral to and contact with Cleft Services</t>
  </si>
  <si>
    <t>CRANE registrations: patient and birth characteristics</t>
  </si>
  <si>
    <t>Chapter / Section</t>
  </si>
  <si>
    <t xml:space="preserve">Birthweight recorded for all eligible children </t>
  </si>
  <si>
    <t>CRANE-registered children with a cleft affecting the lip and diagnosis time reported</t>
  </si>
  <si>
    <t>Children with a cleft affecting the palate alone (excluding SMCP)</t>
  </si>
  <si>
    <t>Families referred to a cleft care team within 24 hours of birth</t>
  </si>
  <si>
    <t>Families contacted by a cleft care team within 24 hours of referral</t>
  </si>
  <si>
    <t>Children with a Healthy Body Mass Index (BMI) at 5 years of age</t>
  </si>
  <si>
    <t>Healthy Body Mass Index (BMI) at 5 years of age</t>
  </si>
  <si>
    <t>Children with at least one dmft (dmft &gt;0) at 5 years of age</t>
  </si>
  <si>
    <t>Children with six or more dmft (dmft &gt;5) at 5 years of age</t>
  </si>
  <si>
    <t>Percentage of dental care provided by fillings (not extraction or no treatment) in children at 5 years of age</t>
  </si>
  <si>
    <t>Children with Five Year Old Index scores reflecting ‘good’ dental arch relationships</t>
  </si>
  <si>
    <t>Children with gestational age reported</t>
  </si>
  <si>
    <t>Children with birthweight reported</t>
  </si>
  <si>
    <t>Children with referral time recorded</t>
  </si>
  <si>
    <t>Children with contact time recorded</t>
  </si>
  <si>
    <t>Children with clefts involving the lip (CL, UCLP and BCLP) diagnosed antenatally</t>
  </si>
  <si>
    <t>Children with Cleft Palates (CP) diagnosed within 24/72 hours from birth</t>
  </si>
  <si>
    <t>Children with a recorded height and weight at 5 years of age</t>
  </si>
  <si>
    <t>Children with recorded Five Year Old Index scores at 5 years of age</t>
  </si>
  <si>
    <t>Children with recorded Cleft Audit Protocol for Speech – Augmented (CAPS-A) scores (all 16) at 5 years of age</t>
  </si>
  <si>
    <t>Children with green ratings across all 16 CAPS-A speech parameters</t>
  </si>
  <si>
    <t>The achievement of speech with no evidence of a structurally related problem and no cleft speech characteristics requiring intervention</t>
  </si>
  <si>
    <t>The achievement of speech without evidence of a structurally related speech difficulty</t>
  </si>
  <si>
    <t>Children with no reported history of velopharyngeal surgery or fistula repair for speech purposes, and green ratings across the following six CAPS-A speech parameters: Hypernasal resonance, both nasal airflow parameters (audible nasal emission and nasal turbulence), and all three Passive CSCs</t>
  </si>
  <si>
    <t>The achievement of speech without evidence of significant cleft-related speech characteristics (on sentence repetition), which may require therapy and/or surgery</t>
  </si>
  <si>
    <t>Children with green ratings across the following 10 CSCs: All three Anterior Oral CSCs, both Posterior Oral CSCs, all four Non Oral CSCs, and gliding of fricatives (a Passive CSC)</t>
  </si>
  <si>
    <t>Decayed, missing or filled teeth (dmft) at 5 years recorded for all eligible children</t>
  </si>
  <si>
    <t>Children with a recorded total dmft score at 5 years of age</t>
  </si>
  <si>
    <t>Tiers of Involvement Measure (TIM) scores recorded for all eligible children</t>
  </si>
  <si>
    <t>Children with a recorded TIM score at 5 years of age</t>
  </si>
  <si>
    <t>Gestational age recorded for all eligible children</t>
  </si>
  <si>
    <t>Antenatal diagnosis for CL, UCLP and BCLP</t>
  </si>
  <si>
    <t>CRANE-consented children alive at the age of 5 years, without submucous cleft palates</t>
  </si>
  <si>
    <t>CRANE-consented children with a recorded height and weight - alive at the age of 5 years, without submucous cleft palates</t>
  </si>
  <si>
    <t>CRANE-consented children with a recorded total decayed, missing or filled teeth (dmft) score - alive at the age of 5 years, without submucous cleft palates</t>
  </si>
  <si>
    <t>CRANE-consented children with complete UCLP alive at the age of 5 years</t>
  </si>
  <si>
    <t>CRANE-consented children with UCLP and recorded Five Year Old Index scores at 5 years of age - alive at the age of 5 years</t>
  </si>
  <si>
    <t>CRANE-consented children with complete with a cleft affecting the palate (CP, UCLP, BCLP) alive at the age of 5 years, without submucous cleft palates, and without a diagnosed syndrome</t>
  </si>
  <si>
    <t>CRANE-consented children with a cleft affecting the palate (CP, UCLP, BCLP) and recorded CAPS-A scores - alive at the age of 5 years, without submucous cleft palates, and without a diagnosed syndrome</t>
  </si>
  <si>
    <t>CRANE-consented children with a recorded TIM score - alive at the age of 5 years, without submucous cleft palates</t>
  </si>
  <si>
    <t>Care provided, as measured by the dental treatment index at 5 years of age</t>
  </si>
  <si>
    <t>Care provided, as measured by the dental care index at 5 years of age</t>
  </si>
  <si>
    <t>Percentage of treated dental disease in children at 5 years of age</t>
  </si>
  <si>
    <r>
      <t>CRANE-consented children with a recorded total decayed, missing or filled teeth (dmft) score</t>
    </r>
    <r>
      <rPr>
        <sz val="10"/>
        <rFont val="Calibri"/>
        <family val="2"/>
        <scheme val="minor"/>
      </rPr>
      <t xml:space="preserve"> - alive at the age of 5 years, without submucous cleft palates</t>
    </r>
  </si>
  <si>
    <t>Total children verified</t>
  </si>
  <si>
    <t>Mean Care Index</t>
  </si>
  <si>
    <t>Mean Treatment Index</t>
  </si>
  <si>
    <t>Revised Total***</t>
  </si>
  <si>
    <t>Revised total***</t>
  </si>
  <si>
    <t>** Exclusions: (1)  children who died before the age of 5 years</t>
  </si>
  <si>
    <t>Version 1</t>
  </si>
  <si>
    <t>West Midlands***</t>
  </si>
  <si>
    <t>Spires***</t>
  </si>
  <si>
    <t>South West***</t>
  </si>
  <si>
    <t>Evelina London***</t>
  </si>
  <si>
    <t xml:space="preserve">****Data from services with a negative outlier status were not used to calculate means for dental outcome funnel plots </t>
  </si>
  <si>
    <t>North Thames***</t>
  </si>
  <si>
    <t>Eligible children with dmft reported**</t>
  </si>
  <si>
    <t xml:space="preserve">****Data from services with a negative outlier status were not used to calculate means for facial growth outcome funnel plot </t>
  </si>
  <si>
    <t>Trent***</t>
  </si>
  <si>
    <t>Eligible children with TIM scores reported**</t>
  </si>
  <si>
    <t xml:space="preserve">****Data from services with a negative outlier status were not used to calculate means for child growth outcome funnel plot </t>
  </si>
  <si>
    <t>Alert or outlier (not subject to outlier policy)**</t>
  </si>
  <si>
    <t>Not plotted</t>
  </si>
  <si>
    <t>Positive alert x2</t>
  </si>
  <si>
    <t>Negative alert x2</t>
  </si>
  <si>
    <t>S1</t>
  </si>
  <si>
    <t>S2a</t>
  </si>
  <si>
    <t>S3</t>
  </si>
  <si>
    <t>Treatment Index</t>
  </si>
  <si>
    <t>Care Index</t>
  </si>
  <si>
    <t>Female and Male percentages calculated based on number of children with reported sex and cleft type</t>
  </si>
  <si>
    <t>Yes</t>
  </si>
  <si>
    <t>Developmental Defects of Enamel (DDE) at 5 years recorded for all eligible children</t>
  </si>
  <si>
    <t>Developmental Defects of Enamel (DDE) at 10 years recorded for all eligible children</t>
  </si>
  <si>
    <t>Decayed, missing or filled teeth (DMFT) at 10 years recorded for all eligible children</t>
  </si>
  <si>
    <t>CRANE-consented children alive at the age of 10 years, without submucous cleft palates</t>
  </si>
  <si>
    <t>Children with a recorded total dmft score at 10 years of age</t>
  </si>
  <si>
    <t>Psychology
(TIM**)</t>
  </si>
  <si>
    <t>**Collected for TIM only since December 2023.</t>
  </si>
  <si>
    <t>Missing/unspecified</t>
  </si>
  <si>
    <t>No</t>
  </si>
  <si>
    <t>Total No.</t>
  </si>
  <si>
    <t>Dental health (as measured by dmft) - data completeness, dmft, treatment and care index</t>
  </si>
  <si>
    <t>Robin Sequence</t>
  </si>
  <si>
    <t>Poor facial growth score       
(4 or 5)</t>
  </si>
  <si>
    <t>Scotland***</t>
  </si>
  <si>
    <t>CRANE-registered children + non-registered children in Scotland</t>
  </si>
  <si>
    <t>&lt;5 years</t>
  </si>
  <si>
    <t>At 5yrs</t>
  </si>
  <si>
    <t>6yrs+</t>
  </si>
  <si>
    <t>Unknown age at assessment</t>
  </si>
  <si>
    <t>At 5 years of age</t>
  </si>
  <si>
    <t>Child growth: Weight</t>
  </si>
  <si>
    <t>Child growth: Height</t>
  </si>
  <si>
    <t>BMI</t>
  </si>
  <si>
    <t>Dental Health</t>
  </si>
  <si>
    <t>Facial Growth</t>
  </si>
  <si>
    <t>Total incl Scotland's non-registered cases</t>
  </si>
  <si>
    <t>Total excl Scotland's non-registered cases</t>
  </si>
  <si>
    <t>Scotland*</t>
  </si>
  <si>
    <t>Cleft Net East***</t>
  </si>
  <si>
    <t>**Timely diagnosis is antental for clefts involving the lip and antenatal or &lt;24hrs after birth for clefts involving the palate alone.</t>
  </si>
  <si>
    <t>**Revised totals have excluded West Mildands due to being a negative outlier for reporting diagnosis time</t>
  </si>
  <si>
    <t>**Revised totals have excluded West Midlands due to being a negative outlier for reporting diagnosis time</t>
  </si>
  <si>
    <t>Score</t>
  </si>
  <si>
    <t>Cleft Speech Characteristics (CSCs)</t>
  </si>
  <si>
    <t>RESONANCE – HYPERNASALITY</t>
  </si>
  <si>
    <t>ANTERIOR ORAL CSCs</t>
  </si>
  <si>
    <t>1. Dentalisation / Interdentalisation</t>
  </si>
  <si>
    <t>A</t>
  </si>
  <si>
    <t>Absent</t>
  </si>
  <si>
    <t>B</t>
  </si>
  <si>
    <t>Borderline – minimal</t>
  </si>
  <si>
    <t>2. Lateralisation / Lateral</t>
  </si>
  <si>
    <t>Mild – evident on close vowels</t>
  </si>
  <si>
    <t>Moderate – evident on open and close vowels</t>
  </si>
  <si>
    <t>C</t>
  </si>
  <si>
    <t>Severe – evident on vowels and voiced consonants</t>
  </si>
  <si>
    <t>3 Palatalisation / Palatal</t>
  </si>
  <si>
    <t>RESONANCE – HYPONASALITY</t>
  </si>
  <si>
    <t>Mild – partial dentalization of nasal consonants and adjacent vowels</t>
  </si>
  <si>
    <t>POSTERIOR ORAL CSCs</t>
  </si>
  <si>
    <t>4. Double Articulation</t>
  </si>
  <si>
    <t>Marked – dentalization of nasal consonants and adjacent vowels</t>
  </si>
  <si>
    <t>NASAL AIRFLOW – AUDIBLE NASAL EMISSION</t>
  </si>
  <si>
    <t>Absent on pressure consonants</t>
  </si>
  <si>
    <t>5. Backed to Velar / Uvular</t>
  </si>
  <si>
    <t>Occasional: pressure consonants affected &lt;10% of the sample</t>
  </si>
  <si>
    <t>Frequent: pressure consonants affected &gt;10% of the sample</t>
  </si>
  <si>
    <t>D</t>
  </si>
  <si>
    <t>NASAL AIRFLOW – NASAL TURBULENCE</t>
  </si>
  <si>
    <t>NON ORAL CSCs</t>
  </si>
  <si>
    <t>6. Pharyngeal Articulation</t>
  </si>
  <si>
    <t>7. Glottal Articulation</t>
  </si>
  <si>
    <t>8. Active Nasal Fricatives</t>
  </si>
  <si>
    <t>9. Double Articulation</t>
  </si>
  <si>
    <t>PASSIVE CSCs</t>
  </si>
  <si>
    <t>10. Weak and or nasalised consonants</t>
  </si>
  <si>
    <t>11. Nasal realisation of plosives</t>
  </si>
  <si>
    <t>12. Gliding of fricatives</t>
  </si>
  <si>
    <t>Assessed by external CAPS-A trained listener</t>
  </si>
  <si>
    <t>OUTCOMES</t>
  </si>
  <si>
    <t>Consent verification</t>
  </si>
  <si>
    <t>Gestational age</t>
  </si>
  <si>
    <t>Birthweight</t>
  </si>
  <si>
    <t xml:space="preserve">Referral </t>
  </si>
  <si>
    <t>Contact</t>
  </si>
  <si>
    <t>Diagnosis of CL, UCLP &amp; BCLP before birth</t>
  </si>
  <si>
    <t>Diagnosis of CP &lt;24hrs of birth</t>
  </si>
  <si>
    <t>Diagnosis of CP &lt;72hrs of birth</t>
  </si>
  <si>
    <t>Referral &lt;24hrs of birth</t>
  </si>
  <si>
    <t>Contact &lt;24hrs of referral</t>
  </si>
  <si>
    <t xml:space="preserve"> +*</t>
  </si>
  <si>
    <t xml:space="preserve"> - -</t>
  </si>
  <si>
    <t xml:space="preserve"> +</t>
  </si>
  <si>
    <t xml:space="preserve"> -</t>
  </si>
  <si>
    <t xml:space="preserve"> ++*</t>
  </si>
  <si>
    <t xml:space="preserve"> ++</t>
  </si>
  <si>
    <t>West Midlands*</t>
  </si>
  <si>
    <t xml:space="preserve"> - -*</t>
  </si>
  <si>
    <t xml:space="preserve"> -*</t>
  </si>
  <si>
    <t>Positive outlier for 2 consecutive reporting periods</t>
  </si>
  <si>
    <t>Positive alert for 2 consecutive reporting periods - considered positive outlier</t>
  </si>
  <si>
    <t>Negative outlier for 2 consecutive reporting periods</t>
  </si>
  <si>
    <t>Negative alert for 2 consecutive reporting periods - considered negative outlier</t>
  </si>
  <si>
    <t>Within 2 standard deviations of the national average</t>
  </si>
  <si>
    <t>Child growth (healthy BMI)</t>
  </si>
  <si>
    <t>Dental health (dmft&gt;0)</t>
  </si>
  <si>
    <t>Dental health (dmft&gt;5)</t>
  </si>
  <si>
    <t>Facial growth (Good scores)</t>
  </si>
  <si>
    <t>Speech (Standard 1)</t>
  </si>
  <si>
    <t>Speech (Standard 2a)</t>
  </si>
  <si>
    <t>Speech (Standard 3)</t>
  </si>
  <si>
    <t>Psychology (TIM)</t>
  </si>
  <si>
    <t>Not plotted due to insufficient number of children with data (&lt;10 cases)</t>
  </si>
  <si>
    <t>Grey column represents desireable outcome</t>
  </si>
  <si>
    <t>OUTCOMES SUBJECT TO OUTLIER POLICY</t>
  </si>
  <si>
    <t>DATA COMPLETENESS SUBJECT TO OUTLIER POLICY</t>
  </si>
  <si>
    <t>Outcomes not subject to outlier policy</t>
  </si>
  <si>
    <t>Dental 
(Treatment Index)</t>
  </si>
  <si>
    <t>Dental 
(Care Index)</t>
  </si>
  <si>
    <t>Visit made by Clinical Nurse Specialist within 24hrs of postnatal referral</t>
  </si>
  <si>
    <t>Visit by cleft team member within 24hrs of postnatal referral</t>
  </si>
  <si>
    <t>CNS visit alert or outlier (not subject to outlier policy)</t>
  </si>
  <si>
    <t>Psychology - TIM</t>
  </si>
  <si>
    <t>TIM score 1</t>
  </si>
  <si>
    <t>TIM score 0</t>
  </si>
  <si>
    <t>TIM score 2</t>
  </si>
  <si>
    <t>TIM score 3-6</t>
  </si>
  <si>
    <t>Different ages**</t>
  </si>
  <si>
    <t>** Height and weight taken at different time points</t>
  </si>
  <si>
    <t>Grey (%) column indicates data presented in funnel plot</t>
  </si>
  <si>
    <t>Grey (%) column indicates data presented in funnel plot.</t>
  </si>
  <si>
    <t>Not Plotted: Not plotted due to insufficient children with data (&lt;10)</t>
  </si>
  <si>
    <t>UK Cleft Services</t>
  </si>
  <si>
    <t>% [Green highlight]</t>
  </si>
  <si>
    <t>% [Pink highlight]</t>
  </si>
  <si>
    <t>Grey (%) column represents desireable outcome and data presented in funnel plot</t>
  </si>
  <si>
    <t>Grey (%) column indicates data completeness and data presented in funnel plot</t>
  </si>
  <si>
    <t>Grey (%) column indicates data completeness (RS status reported) and data presented in funnel plot (RS present)</t>
  </si>
  <si>
    <t>Grey (%) columns represent data completeness and desireable outcome, which are presented in funnel plots</t>
  </si>
  <si>
    <t>Highest rate among cleft types</t>
  </si>
  <si>
    <t>Lowest rate among cleft types</t>
  </si>
  <si>
    <t>Scotland**</t>
  </si>
  <si>
    <t>8b</t>
  </si>
  <si>
    <t>8a</t>
  </si>
  <si>
    <t>Family visited by Clinical Nurse Specialist within 24 hours of postnatal referral</t>
  </si>
  <si>
    <t>CRANE-registered chldren with contact time recorded</t>
  </si>
  <si>
    <t>CRANE-registered children with referral time recorded</t>
  </si>
  <si>
    <t>Families visited by a Clinical Nurse Specialist within 24 hours of postnatal referral</t>
  </si>
  <si>
    <t>CLP02: % parents, of infants diagnosed with CLP, who receive a visit from a cleft team CNS within 24 hrs of first referral (following birth)</t>
  </si>
  <si>
    <t>Age of outcome assessment among CRANE-registered consented children</t>
  </si>
  <si>
    <t>Audit age checks - child growth, dental health, facial growth, speech and psychology</t>
  </si>
  <si>
    <t>Abhishek Dixit</t>
  </si>
  <si>
    <t>CEU Data Manager</t>
  </si>
  <si>
    <t>Chapter 3 - Section 3.1</t>
  </si>
  <si>
    <t>Chapter 3 - Section 3.2</t>
  </si>
  <si>
    <t>Chapter 3 - Section 3.3</t>
  </si>
  <si>
    <t>Chapter 4</t>
  </si>
  <si>
    <t>Chapter 5</t>
  </si>
  <si>
    <t>Chapter 5 - Section 5.1</t>
  </si>
  <si>
    <t>Chapter 5 - Section 5.2</t>
  </si>
  <si>
    <t>Chapter 5 - Section 5.3</t>
  </si>
  <si>
    <t>Chapter 5 - Section 5.4</t>
  </si>
  <si>
    <t>Chapter 5 - Section 5.5</t>
  </si>
  <si>
    <t>Published</t>
  </si>
  <si>
    <t xml:space="preserve">Documents published related to this product, for reference: </t>
  </si>
  <si>
    <t>https://www.crane-database.org.uk/reports-home/</t>
  </si>
  <si>
    <t>CRANE-registered children with cleft palate</t>
  </si>
  <si>
    <t>CRANE-consented children with gestational age reported*</t>
  </si>
  <si>
    <t>CRANE-consented children with birthweight reported**</t>
  </si>
  <si>
    <t>CRANE-consented eligible children**</t>
  </si>
  <si>
    <t>5 year growth data reported</t>
  </si>
  <si>
    <t>Eligible children with five-year-index reported**</t>
  </si>
  <si>
    <t>All 16 CAPS-A scores Reported</t>
  </si>
  <si>
    <t>CRANE-consented eligible  children**</t>
  </si>
  <si>
    <t>Families approached for consent verification (consent given or declined) regarding CRANE outcome data collection</t>
  </si>
  <si>
    <t>Consent status verified for all CRANE-registered children</t>
  </si>
  <si>
    <t>CRANE-registered children + non-registered children in Scotland with verified consent</t>
  </si>
  <si>
    <t>Grey (%) column indicates desireable outcome</t>
  </si>
  <si>
    <t xml:space="preserve">*** Scotland joined CRANE in 2023 and legally can only register consented cases. Consented cases have been registered retrospectively for 2016-2017 births and a denominator (total number of cleft cases born in Scotland, excluding those who died before 5 years and those with a submucous cleft palate) has been provided separately to enable CRANE to calculate their true 'consent' rate. </t>
  </si>
  <si>
    <t>Table 1 of 1: Age of outcome assessment among CRANE-registered* consented children</t>
  </si>
  <si>
    <t>Timely diagnosis of cleft palate alone</t>
  </si>
  <si>
    <t>Timing of diagnosis - data completeness and diagnosis time in children with a cleft affecting the lip</t>
  </si>
  <si>
    <t>Gestational age - data completeness and gestational age</t>
  </si>
  <si>
    <t>Birthweight - data completeness and birthweight</t>
  </si>
  <si>
    <t>Referral to Cleft Services - data completeness and referral within 24 hours of birth</t>
  </si>
  <si>
    <t>Contact with Cleft Services - data completeness and contact within 24 hours of referral</t>
  </si>
  <si>
    <t>** Scotland joined CRANE in 2023 and legally can only register consented cases. Consented cases reflect births for 2022-2023 and a denominator (total number of cleft cases born in Scotland, excluding those who have died  and those with a submucous cleft palate) has been provided separately for these years to enable CRANE to calculate their true 'consent' rate. The 'Consented' figure shown in the table reflects the true CRANE registrations for this region.</t>
  </si>
  <si>
    <t>All CRANE Project Team members who contributed to the 2025 report</t>
  </si>
  <si>
    <t>CRANE 2025 Annual Report</t>
  </si>
  <si>
    <t>CRANE 2025 Annual Report: Responses to outlier process (Appendix)</t>
  </si>
  <si>
    <t>Subject to outlier policy 2025 No.</t>
  </si>
  <si>
    <t>Subject to outlier policy 2025</t>
  </si>
  <si>
    <t xml:space="preserve">2022-2024 </t>
  </si>
  <si>
    <t>2022-2024</t>
  </si>
  <si>
    <t>Consent 2022-2024</t>
  </si>
  <si>
    <t>Table 1 of 2: Number (%) of CRANE-registered* children born in 2022-2024, according to consent status and Cleft Service</t>
  </si>
  <si>
    <t>Table 1 of 1. Number of CRANE-registered* children born in 2022-2024, according to year of birth and Cleft Service</t>
  </si>
  <si>
    <t>Table 1 of 2: Number (%) of CRANE-consented* children born in 2022-2024 with gestational age reported, according to Cleft Service</t>
  </si>
  <si>
    <t>Table 2 of 2: Number (%) of CRANE-consented* children born in 2022-2024, according to gestation at birth and Cleft Service</t>
  </si>
  <si>
    <t>Table 1 of 3: Number (%) of CRANE-consented* children born in 2022-2024 with birthweight reported, according to Cleft Service</t>
  </si>
  <si>
    <t>Table 2 of 3: Number (%) of CRANE-consented* children born in 2022-2024, according to birthweight category and Cleft Service - for all children with reported birthweight</t>
  </si>
  <si>
    <t>Table 3 of 3: Number (%) of CRANE-consented* children born in 2022-2024,  according to birthweight category and Cleft Service - for children born at term</t>
  </si>
  <si>
    <t xml:space="preserve">Table 1 of 3: Number (%) of CRANE-registered* children born in 2022-2024, with diagnosis time reported </t>
  </si>
  <si>
    <t>Table 2 of 3: Number (%) of CRANE-registered children born in 2022-2024 with a cleft affecting the lip (CL, UCLP &amp; BCLP) who had an antenatal diagnosis, according to Cleft Service</t>
  </si>
  <si>
    <t>Table 3 of 3: Number (%) of CRANE-registered children born in 2022-2024 with a timely diagnosis, according to cleft type</t>
  </si>
  <si>
    <t>Table 1 of 3: Number (%) of CRANE-registered* children born in 2022-2024 referred to a Cleft Service within 24 hours of birth, according to each Cleft Service</t>
  </si>
  <si>
    <t>2016-2018</t>
  </si>
  <si>
    <t>Consent 2016-2018</t>
  </si>
  <si>
    <t>Cleft service alert and outlier status 2016-2018</t>
  </si>
  <si>
    <t>Table 1 of 2: Number (%) of CRANE-registered* children born in 2016-2018, according to consent status and Cleft Service</t>
  </si>
  <si>
    <t>Table 2 of 2: Number (%) of CRANE-registered* children born in 2016-2018 with verified consent, according to consent status and Cleft Service</t>
  </si>
  <si>
    <t>Table 1 of 3: Number (%) of CRANE-consented* children born in 2016-2018 with dmft scores or reasons this outcome was not collected at 5 years of age, according to Cleft Service</t>
  </si>
  <si>
    <t>Table 1 of 2: Number (%) of CRANE-consented* children, born in 2016-2018, with a complete UCLP and facial growth outcome data or reason this outcome was not collected at 5 years of age, according to Cleft Service</t>
  </si>
  <si>
    <t>Table 2 of 2: Number (%) of CRANE-consented* children, born in 2016-2018, with a complete UCLP according to five year old index scores and Cleft Service</t>
  </si>
  <si>
    <t xml:space="preserve">Figure 1. Breakdown of good, fair and poor facial growth scores, according to Cleft Service, for 2016-2018 births. </t>
  </si>
  <si>
    <t>Table 1 of 2: Number (%) of CRANE-consented* children born with a cleft palate in 2016-2018, according to the four parameters for resonance and nasal airflow</t>
  </si>
  <si>
    <t>Table 2 of 2: Number (%) of CRANE-consented* children born with a cleft palate in 2016-2018, according to the twelve Cleft Speech Characteristics (CSCs) parameters.</t>
  </si>
  <si>
    <t>Table 1 of 1: Distribution of reasons provided for not collecting outcome data for CRANE-consented children at 5 years of age, for 2016-2018 births</t>
  </si>
  <si>
    <t>Samiddhi Sharma</t>
  </si>
  <si>
    <t>CRANE Coordinator</t>
  </si>
  <si>
    <t xml:space="preserve">*Registered in CRANE by 30 June 2025. </t>
  </si>
  <si>
    <t>*Registered in CRANE by 30 June 2025. Exclusions: Children with submucous cleft palate</t>
  </si>
  <si>
    <t>*Registered in CRANE by 30 June 2025</t>
  </si>
  <si>
    <t>*Registered in CRANE by 30 June 2025. Exclusions: children without consent.</t>
  </si>
  <si>
    <t>*Registered in CRANE by 30 June 2025.  Children without consent are excluded.</t>
  </si>
  <si>
    <t>*Registered in CRANE by 30 June 2025. Excludes 38 children with a submucous cleft palate alone.</t>
  </si>
  <si>
    <t>*Registered in CRANE by 30 June 2025. Exclusions: (1) children who died within 6 days of birth</t>
  </si>
  <si>
    <t>*Registered in CRANE by 30 June 2025. Exclusions: (1) children who died within 6 days of birth, (2) chidlren with submucous cleft palate, (3) children with unspecified cleft type</t>
  </si>
  <si>
    <t>*Registered in CRANE by 30 June 2025. Excludes children dying within 6 days of birth</t>
  </si>
  <si>
    <t>* Registered in CRANE by 30 June 2025</t>
  </si>
  <si>
    <t xml:space="preserve">* Registered in CRANE by 30 June 2025. </t>
  </si>
  <si>
    <t xml:space="preserve">* Registered in CRANE by 30 June 2025.  </t>
  </si>
  <si>
    <t>* Registered in CRANE by 30 June 2025.</t>
  </si>
  <si>
    <t>*Registered in CRANE by 30 June 2025.</t>
  </si>
  <si>
    <t>Registered in CRANE by 30 June 2025</t>
  </si>
  <si>
    <t xml:space="preserve">Table 1 of 2: Number (%) of CRANE-consented* children born in 2016-2018 with reported Tiers of Involvement Measure (TIM) scores at 5 years of age, according to Cleft Service. </t>
  </si>
  <si>
    <t>Low alert x2</t>
  </si>
  <si>
    <t>Low alert</t>
  </si>
  <si>
    <t>High outlier</t>
  </si>
  <si>
    <t>Low outlier</t>
  </si>
  <si>
    <t>Percentages calculated based on total number of children with cleft type reported, excluding missing</t>
  </si>
  <si>
    <t>2024 AR outlier status</t>
  </si>
  <si>
    <t>High alert</t>
  </si>
  <si>
    <t>*Registered in CRANE by 30 June 2025. Excluding those who have died and those with a submucous cleft palate alone</t>
  </si>
  <si>
    <t>** Exclusions: (1)  children who died before the age of 5 years,  (2) children with a submucous cleft palate alone, and (3) children who transferred cleft care between 2 months and 5 years of age</t>
  </si>
  <si>
    <t>Outlier status***</t>
  </si>
  <si>
    <t>Scotland****</t>
  </si>
  <si>
    <t>CRANE-registered children + non-registered children in Scotland**</t>
  </si>
  <si>
    <t>*** Scotland joined CRANE in 2023 and legally can only register consented cases. Consented cases have been registered retrospectively for 2016-2018 births and a denominator (total number of cleft cases born in Scotland, excluding those who died before 5 years and those with a submucous cleft palate) has been provided separately to enable CRANE to calculate their true 'consent' rate. The 'CRANE-registered children' figure shown in the table does not reflect true CRANE registrations for this region.</t>
  </si>
  <si>
    <t>CRANE-registered children + non-registered children in Scotland with verified consent**</t>
  </si>
  <si>
    <t>*Scotland joined CRANE in 2023. Cases have been registered retrospectively for 2016-2018 births.</t>
  </si>
  <si>
    <t xml:space="preserve">** Exclusions: (1) children who died before the age of 5 years, (2) children with a submucous cleft palate alone, and (3) children who transferred cleft care between 2 months and 5 months of age. </t>
  </si>
  <si>
    <t xml:space="preserve">**  Exclusions: (1) children who died before the age of 5 years, (2) children with a submucous cleft palate alone, and (3) children who transferred cleft care between 2 months and 5 months of age. </t>
  </si>
  <si>
    <t>** Exclusions: (1)  children who died before the age of 5 years and (2) children who transferred cleft care between 2 months and 5 years of age.</t>
  </si>
  <si>
    <t>2024 AR outlier L5status</t>
  </si>
  <si>
    <t>** Exclusions: (1)  children who died before the age of 5 years, (2) children with a submucous cleft palate, (3) children with a diagnosed syndrome entered onto the CRANE Database, and (4) children who transferred cleft care between 2 months and 5 years of age..</t>
  </si>
  <si>
    <t>***Revised totals have excluded consent verification outliers (2016-2018 births): West Midlands and Scotland. The revised mean was used to calculate funnel plots</t>
  </si>
  <si>
    <t>** Exclusions: (1)  children who died before the age of 5 years, (2) children with a submucous cleft palate, (3) children with a diagnosed syndrome entered onto the CRANE Database, and (4) children who transferred cleft care between 2 months and 5 years of age.</t>
  </si>
  <si>
    <t>(Adjusted %)</t>
  </si>
  <si>
    <t>Cleft service annual alert and outlier status for data items subject to the outlier policy. Data submitted to the CRANE Database by 30 June 2025 is included (2016-2018 births - Annual Report 2025)</t>
  </si>
  <si>
    <t>Dental health (dmft)</t>
  </si>
  <si>
    <t>Table 3 of 3: Distribution of CRANE-consented* children born in 2016-2018 with growth data (height and weight) recorded at the age of five by BMI categories, according to cleft type</t>
  </si>
  <si>
    <t>Table 2 of 3: Distribution of CRANE-consented* children born in 2016-2018 with growth data (height and weight) recorded at the age of five by BMI categories, according to each Cleft Service</t>
  </si>
  <si>
    <t>**  Exclusions: (1) children who died before the age of 5 years, (2) children with a submucous cleft palate alone, (3) children who transferred cleft care between 2 months and 5 months of age, and (4) children missing cleft type information.</t>
  </si>
  <si>
    <t>Table 1 of 3: Number (%) of CRANE-consented* children born in 2016-2018 with growth data at the age of five reported or reasons why this outcome was not collected, according to Cleft Service</t>
  </si>
  <si>
    <t>Hard palate involvement</t>
  </si>
  <si>
    <t>No involvement</t>
  </si>
  <si>
    <t>Incomplete involvement</t>
  </si>
  <si>
    <t>Complete involvement</t>
  </si>
  <si>
    <t>Adjusted for deprivation quintile, country, Robin Sequence status, cleft type, extent of palate involvement and sex.</t>
  </si>
  <si>
    <t>Adjusted for cleft type, extent of hard palate involvement, Robin Sequence status and sex.</t>
  </si>
  <si>
    <t xml:space="preserve">**Data from services with a negative outlier status for consent verification were not used to calculate means for data completeness or outcome funnel plots </t>
  </si>
  <si>
    <t>*** Revised totals have excluded centres identified as negative outliers. Consent verification outliers: West Midlands and Scotland. Data completion outliers: West Midlands, North Thames, Spires, South West, Evelina London and Scotland.  The revised means were used to calculate funnel plots.</t>
  </si>
  <si>
    <t>***Revised totals have excluded centres identified as negative outliers. Consent verification outliers: West Midlands and Scotland. Data completion outliers: Trent, West Midlands, North Thames and Evelina London. The revised means were used to calculate funnel plots.</t>
  </si>
  <si>
    <t>***Revised totals have excluded centres identified as negative outliers. Consent verification outliers: West Midlands and Scotland. Data completion outliers: West Midlands. The revised means were used to calculate funnel plots.</t>
  </si>
  <si>
    <t>***Revised totals have excluded centres identified as negative outliers. Consent verification outliers: West Midlands and Scotland. Data completion outliers: West Midlands, South West &amp; Evelina London. The revised means were used to calculate funnel plots.</t>
  </si>
  <si>
    <t>***Revised totals have excluded centres identified as negative outliers. Consent verification outliers: West Midlands and Scotland. Data completion outliers:  Trent, West Midlands and South West. The revised mean was used to calculate funnel plots.</t>
  </si>
  <si>
    <t>*** Revised totals have excluded negative outliers for consent verification (2016-2018 births): West Midlands and Scotland. The revised mean was used to calculate funnel plots</t>
  </si>
  <si>
    <t>**Data for GOSH and Broomfield cleft care teams combined upon request by the North Thames' Clinical Director (January 2017).</t>
  </si>
  <si>
    <t>Evelina London**</t>
  </si>
  <si>
    <t>** Revised total has excluded consent verification outliers (2022-2024 births): West Midlands and Evelina London. The revised mean was used to calculate funnel plot</t>
  </si>
  <si>
    <t>***Revised totals have excluded centres identified as negative outliers. Consent verification outliers: West Midlands and Evelina London. Data completion outliers: West Midlands, Cleft Net East, and North Thames.</t>
  </si>
  <si>
    <t>2024 AR outlier policy</t>
  </si>
  <si>
    <t>surgeons</t>
  </si>
  <si>
    <t>average per surgeon</t>
  </si>
  <si>
    <t>Negative outlier for ≥2 consecutive reporting periods</t>
  </si>
  <si>
    <t>Positive outlier for ≥2 consecutive reporting periods</t>
  </si>
  <si>
    <t>Not plotted: insufficient data (&lt;10 cases)</t>
  </si>
  <si>
    <r>
      <t xml:space="preserve">Positive alert for </t>
    </r>
    <r>
      <rPr>
        <sz val="9"/>
        <rFont val="Aptos Narrow"/>
        <family val="2"/>
      </rPr>
      <t>≥</t>
    </r>
    <r>
      <rPr>
        <sz val="9"/>
        <rFont val="Calibri"/>
        <family val="2"/>
      </rPr>
      <t>2 consecutive reporting periods considered positive outlier</t>
    </r>
  </si>
  <si>
    <t>Negative alert for ≥2 consecutive reporting period considered negative outlier</t>
  </si>
  <si>
    <t>VP Surgery/fistula repair</t>
  </si>
  <si>
    <t>No VP Surgery/fistula repair</t>
  </si>
  <si>
    <t>**Revised total for referral within 24 hours of birth has excluded data completeness outliers: West Midlands and Evelina London . Revised rates are used for outcome funnel plot</t>
  </si>
  <si>
    <t>**Revised total for referral within 24 hours of birth has excluded data completeness outliers for reporting referral time among children without SMCP alone or unspecified cleft type: West Midlands and Evelina London . Revised rates are used for outcome funnel plot</t>
  </si>
  <si>
    <t>CRANE-registered children with antenatal diagnosis</t>
  </si>
  <si>
    <t>Antenatal contact time reported</t>
  </si>
  <si>
    <t>White</t>
  </si>
  <si>
    <t>Ethnic group reported</t>
  </si>
  <si>
    <t>Black and minority ethnic groups</t>
  </si>
  <si>
    <t>White and BME percentages calculated based on number of children with reported ethnicity</t>
  </si>
  <si>
    <t>Table 1 of 5: Number (%) of CRANE-consented* children born with a cleft affecting the palate in 2016-2018, according to speech data and Cleft Service</t>
  </si>
  <si>
    <t>Table 2 of 5: Number (%) of CRANE-consented* children born with a cleft affecting the palate in 2016-2018 with reported speech outcomes at 5 years of age, meeting each speech outcome standard, according to Cleft Service</t>
  </si>
  <si>
    <t>Table 5 of 5: Characteristics of children used to adjust speech outcomes, according to Cleft Service</t>
  </si>
  <si>
    <t>Good facial growth score        
(1 or 2)</t>
  </si>
  <si>
    <t>Fair facial growth score      
 (3)</t>
  </si>
  <si>
    <t>**Revised totals have excluded West Midlands due to being negative outlier for reporting contact time. Revised rate used for outcome funnel plot.</t>
  </si>
  <si>
    <t>Table 1 of 4: Number (%) of CRANE-registered* children born in 2022-2024 visited within 24 hours of antenatal referral, according to each Cleft Service</t>
  </si>
  <si>
    <t>Table 2 of 4: Number (%) of CRANE-registered* children born in 2022-2024 contacted by the Cleft Service within 24 hours of  postnatal referral, according to each Cleft Service</t>
  </si>
  <si>
    <t>Table 3 of 4: Number (%) of CRANE-registered* children born in 2022-2024 visited within 24 hours of postnatal referral, according to each Cleft Service</t>
  </si>
  <si>
    <t>Table 4 of 4: Number (%) of children* born in 2022-2024, contacted within 24 hours of postnatal referral, according to cleft type</t>
  </si>
  <si>
    <t>Contact &lt;24hrs of antenatal referral</t>
  </si>
  <si>
    <t>Table 1 of 5: Number (%) of CRANE-registered* children born in 2022-2024, according to sex and Cleft Service</t>
  </si>
  <si>
    <t>Table 2 of 5: Number (%) of CRANE-registered* children born in 2022-2024, according to sex and cleft type</t>
  </si>
  <si>
    <t>Table 3 of 5: Number (%) of CRANE-registered* children born in 2022-2024, according to ethnic group and Cleft Service</t>
  </si>
  <si>
    <t>Table 4 of 5: Number (%) of CRANE-registered* children born in 2022-2024, according to cleft type and Cleft Service</t>
  </si>
  <si>
    <t>Table 5 of 5: Number (%) of CRANE-registered* children born with cleft palate alone in 2022-2024, according to Robin Sequence Status and Cleft Service</t>
  </si>
  <si>
    <t>Table 2 of 3: Number (%) of CRANE-registered* children born in 2022-2024 referred to a Cleft Service within 24 hours of birth, according to each Cleft Service. Children with SMCP alone or unspecified cleft type are excluded</t>
  </si>
  <si>
    <t>Table 3 of 3: Number (%) of children* born in 2022-2024, referred to a Cleft Service within 24 hours of birth, according to cleft type</t>
  </si>
  <si>
    <t>S2b. No evidence of a structurally related issue after surgery</t>
  </si>
  <si>
    <t>S2c. Evidence of a structurally related issue after surgery</t>
  </si>
  <si>
    <t>S2d. No surgery but evidence of a structurally related issue</t>
  </si>
  <si>
    <t>Most desirable rate</t>
  </si>
  <si>
    <t>Least desirable rate</t>
  </si>
  <si>
    <t>Table 3 of 5: Speech standard 2b, 2c and 2d: VP Surgery/fistula repair status and evidence of structurally related issues, according to Cleft Service</t>
  </si>
  <si>
    <t>Table 4 of 5: Number (%) of CRANE-consented* children born with a cleft affecting the palate in 2016-2018 with reported speech outcomes at 5 years of age, meeting each speech outcome standard, according to cleft type</t>
  </si>
  <si>
    <t>Fail S2a on nasal turbulance alone</t>
  </si>
  <si>
    <t>TIM score 1+ Outlier status</t>
  </si>
  <si>
    <t xml:space="preserve">Table 2 of 2: Number (%) of CRANE-consented* children born in 2016-2018 according to TIM scores and Cleft Service. TIM scores 1+ reflect children seen by a psychologist at age 5 and a psychosocial screen was completed or psychological input arranged. </t>
  </si>
  <si>
    <t>TIM scores 1+</t>
  </si>
  <si>
    <t xml:space="preserve">Children with TIM scores indicating they were seen by a psychologist before the age of 6 years and a psychosocial screen was completed or psychological input arranged (TIM tiers 1 to 6, also referred to as TIM tier 1+) </t>
  </si>
  <si>
    <t>Psychology (TIM 1+)</t>
  </si>
  <si>
    <t>CRANE Annual Report 2025 - Supplementary tables and information</t>
  </si>
  <si>
    <t>Cleft type distribution (Table 4)</t>
  </si>
  <si>
    <t>Robin Sequence distribution, in children with Cleft Palate (CP) only (Table 5)</t>
  </si>
  <si>
    <t>Chapters 3, 4 and 5</t>
  </si>
  <si>
    <t>Female and male percentages calculated based on number of children with reported sex</t>
  </si>
  <si>
    <t>Table 2 of 2: Number (%) of CRANE-registered* children born in 2022-2024 with verified consent, according to consent status and Cleft Service</t>
  </si>
  <si>
    <t>The CRANE Database covers England, Wales, Northern Ireland and Scotland.  Cleft care is currently delivered by the following Cleft Services.</t>
  </si>
  <si>
    <t>Highest rate among Cleft Services</t>
  </si>
  <si>
    <t>Lowest rate among Cleft Services</t>
  </si>
  <si>
    <t>Table 2 of 3: Raw data for funnel plots. Number (%) of CRANE-consented* children born in 2016-2018 with dmft scores &gt; 0  and &gt;5, according to Cleft Service</t>
  </si>
  <si>
    <t>Highest rate among Cleft Services (Least favourable)</t>
  </si>
  <si>
    <t>Lowest rate among Cleft Services (Most favourable)</t>
  </si>
  <si>
    <t>Table 3 of 3: Number of CRANE-consented* children born in 2016-2018 with reported dental treatment and care, and average dental Treatment Index and average Care Index, according to Cleft Service</t>
  </si>
  <si>
    <t>The Cleft Development Group is a body with two distinct roles.  Firstly, it is responsible for making arrangements for the running and commissioning of the CRANE Database. 
Secondly, it is responsible for providing guidance on all aspects of the delivery of cleft care in England, Wales, and – when asked – by Northern Ireland.  It includes representatives from all the stakeholders in cleft care in the UK, including commissioners, public health consultants/regional cleft leads, specialists in the provision of cleft care, and parents and patients.  It also has representatives from the health services in Wales, Scotland and Northern Ireland, as well as a representative from the Republic of Ireland Cleft Service.
The Cleft Development Group CRANE web page provides detail on the CDG Membership and Terms of Reference.</t>
  </si>
  <si>
    <t>Ethnicity (Table 3)</t>
  </si>
  <si>
    <t>Sex distribution (Table 1 &amp; 2)</t>
  </si>
  <si>
    <t>Outlier status (not subject to outlier policy)</t>
  </si>
  <si>
    <t>CRANE-registered chldren with anteantal diagnosis and contact time recorded</t>
  </si>
  <si>
    <t>8c</t>
  </si>
  <si>
    <t>Contact with a Clinical Nurse Specialist within 24 hours of antenatal referral</t>
  </si>
  <si>
    <t>Families contacted by a Clinical Nurse Specialist within 24 hours of antenatal referral</t>
  </si>
  <si>
    <t>Table of Contents (TOC)</t>
  </si>
  <si>
    <t>Cleft service alert and outlier status 2022-2024 (NOT subject to outlier policy)</t>
  </si>
  <si>
    <t>*Registered in CRANE by 30 June 2025. Excludes 38 children with a submucous cleft palate alone and 27 born &lt;34 weeks' gestation.</t>
  </si>
  <si>
    <t>Birth year</t>
  </si>
  <si>
    <t>Sex</t>
  </si>
  <si>
    <t>Ethnicity</t>
  </si>
  <si>
    <t>p value</t>
  </si>
  <si>
    <t>SMCP+CL</t>
  </si>
  <si>
    <t>SMCP</t>
  </si>
  <si>
    <t>RS</t>
  </si>
  <si>
    <t>Gestation</t>
  </si>
  <si>
    <t>&lt;0.001</t>
  </si>
  <si>
    <t>Referral</t>
  </si>
  <si>
    <t>Height &amp; weight</t>
  </si>
  <si>
    <t>Dental dmft</t>
  </si>
  <si>
    <t>5-year old index</t>
  </si>
  <si>
    <t>TIM scores</t>
  </si>
  <si>
    <t>Sex (female % reported)</t>
  </si>
  <si>
    <t>Preterm birth</t>
  </si>
  <si>
    <t>Antenatal diagnosis (CL, UCLP &amp; BCLP)</t>
  </si>
  <si>
    <t>72-hour diagnosis of CPO</t>
  </si>
  <si>
    <t>24-hour postnatal referral</t>
  </si>
  <si>
    <t>24-hour antenatal contact</t>
  </si>
  <si>
    <t>24-hour postnatal contact</t>
  </si>
  <si>
    <t>24-hour CNS visit</t>
  </si>
  <si>
    <t>CONSENT</t>
  </si>
  <si>
    <t>dmft &gt;0</t>
  </si>
  <si>
    <t>dmft &gt;5</t>
  </si>
  <si>
    <t>Treatment index</t>
  </si>
  <si>
    <t>Care index</t>
  </si>
  <si>
    <t>Good dental arch relationships (facial growth)</t>
  </si>
  <si>
    <t>Speech without strucutral difficulties</t>
  </si>
  <si>
    <t>Speech without cleft-related difficulties</t>
  </si>
  <si>
    <t>TIM scores 1+ (psychology assessment)</t>
  </si>
  <si>
    <t>RS diagnosis (CPO)</t>
  </si>
  <si>
    <t>24-hour diagnosis of CPO (excl smcp &amp; &lt;34 wks)</t>
  </si>
  <si>
    <t>Low birthweight (term babies)</t>
  </si>
  <si>
    <t>2022-2024 Consent verification</t>
  </si>
  <si>
    <t>2022-2024 Positive consent</t>
  </si>
  <si>
    <t>2016-2018 Consent verification</t>
  </si>
  <si>
    <t>2016-2018 Positive consent</t>
  </si>
  <si>
    <t>Ethnicity*</t>
  </si>
  <si>
    <t>REGISTRY DATA (2022-2024 births)</t>
  </si>
  <si>
    <t>5-YEAR OLD OUTCOMES (2016-2018 births)</t>
  </si>
  <si>
    <t>OUTCOMES (2016-2018 births)</t>
  </si>
  <si>
    <t>Data comp_outcomes by pt charac</t>
  </si>
  <si>
    <t>*Ethnicity reported for 28% of eligible 5-year cohort as collecting this information only started in 2021</t>
  </si>
  <si>
    <t>Table 1 of 2: Data completeness by indicator and patient characteristics</t>
  </si>
  <si>
    <t>Table 2 of 2: Registry, consent and outcome metrics by patient characteristics</t>
  </si>
  <si>
    <t>Data completeness and registry, consent and outcome indicators by patient characteristics</t>
  </si>
  <si>
    <t>Table 2 of 2: Number of CRANE-registered* children born with a cleft palate alone (CPO) in 2022-2024, according to diagnosis time and Cleft Service (includes all gestations)</t>
  </si>
  <si>
    <t>Table 1 of 2: Number of CRANE-registered* children born with a cleft palate alone (CPO) in 2022-2024, according to diagnosis time and Cleft Service (Excludes babies born &lt;34 weeks' gestation)</t>
  </si>
  <si>
    <t>Robin Sequence diagnosis</t>
  </si>
  <si>
    <r>
      <t xml:space="preserve">Manchester </t>
    </r>
    <r>
      <rPr>
        <sz val="9"/>
        <rFont val="Aptos Narrow"/>
        <family val="2"/>
      </rPr>
      <t>‡</t>
    </r>
  </si>
  <si>
    <t>‡ As part of the outlier process, Manchester investigated their TIM scores due to their position on the funnel plot. Their outlier response revealed that some of their cases had an inappropriate/incorrect TIM score submitted, which has since been corrected. Their revised percentage with TIM 1+ is, theoretically, 85.1%, which would change their status from negative outlier to negative alert.</t>
  </si>
  <si>
    <r>
      <t xml:space="preserve">South Wales </t>
    </r>
    <r>
      <rPr>
        <sz val="9"/>
        <color theme="1"/>
        <rFont val="Aptos Narrow"/>
        <family val="2"/>
      </rPr>
      <t>‡</t>
    </r>
  </si>
  <si>
    <t>‡ As part of the outlier process, South Wales investigated their underweight cases due to their position on the funnel plot. Their outlier response revealed that some of their cases had an inaccurate height measurement, resulting in an underestimated BMI. When excluding BMI measures from South Wales, the national proportion of children classed as having an underweight, healthy, overweight and obese BMI is 3%, 84%, 8% and 4%, respectively.</t>
  </si>
  <si>
    <t>Clinical Effectiveness Unit, Royal College of Surgeons / 
NHS Greater Glasgow and Clyde</t>
  </si>
  <si>
    <t>Clinical Effectiveness Unit, Royal College of Surgeons</t>
  </si>
  <si>
    <t>Clinical Effectiveness Unit, Royal College of Surgeons / 
London School of Hygiene and Tropical Medicine</t>
  </si>
  <si>
    <t>Cleft service alert and outlier status for data items NOT subject to the outlier policy (2022-2024 births). Data submitted to the CRANE Database by 30 June 2025 is included</t>
  </si>
  <si>
    <t>Ethnicity (Ethnic minority group % reported)</t>
  </si>
  <si>
    <t>Ethnic minority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</si>
</sst>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
    <numFmt numFmtId="166" formatCode="0.000"/>
  </numFmts>
  <fonts count="73" x14ac:knownFonts="1">
    <font>
      <sz val="11"/>
      <color theme="1"/>
      <name val="Calibri"/>
      <family val="2"/>
      <scheme val="minor"/>
    </font>
    <font>
      <sz val="9"/>
      <color theme="1"/>
      <name val="Calibri"/>
      <family val="2"/>
      <scheme val="minor"/>
    </font>
    <font>
      <sz val="11"/>
      <color theme="1"/>
      <name val="Calibri"/>
      <family val="2"/>
      <scheme val="minor"/>
    </font>
    <font>
      <b/>
      <sz val="9"/>
      <color theme="1"/>
      <name val="Calibri"/>
      <family val="2"/>
    </font>
    <font>
      <sz val="9"/>
      <color theme="1"/>
      <name val="Calibri"/>
      <family val="2"/>
    </font>
    <font>
      <sz val="9"/>
      <color rgb="FF000000"/>
      <name val="Calibri"/>
      <family val="2"/>
    </font>
    <font>
      <sz val="10"/>
      <color theme="1"/>
      <name val="Calibri"/>
      <family val="2"/>
      <scheme val="minor"/>
    </font>
    <font>
      <b/>
      <sz val="9"/>
      <color theme="1"/>
      <name val="Calibri"/>
      <family val="2"/>
      <scheme val="minor"/>
    </font>
    <font>
      <b/>
      <sz val="11"/>
      <color theme="0"/>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sz val="11"/>
      <name val="Calibri"/>
      <family val="2"/>
      <scheme val="minor"/>
    </font>
    <font>
      <sz val="11"/>
      <color rgb="FF323232"/>
      <name val="Arial"/>
      <family val="2"/>
    </font>
    <font>
      <sz val="9"/>
      <color rgb="FFFF0000"/>
      <name val="Calibri"/>
      <family val="2"/>
      <scheme val="minor"/>
    </font>
    <font>
      <b/>
      <sz val="9"/>
      <name val="Calibri"/>
      <family val="2"/>
      <scheme val="minor"/>
    </font>
    <font>
      <sz val="9"/>
      <name val="Calibri"/>
      <family val="2"/>
      <scheme val="minor"/>
    </font>
    <font>
      <sz val="11"/>
      <color rgb="FFFF0000"/>
      <name val="Calibri"/>
      <family val="2"/>
      <scheme val="minor"/>
    </font>
    <font>
      <b/>
      <sz val="11"/>
      <color rgb="FFFF0000"/>
      <name val="Calibri"/>
      <family val="2"/>
      <scheme val="minor"/>
    </font>
    <font>
      <u/>
      <sz val="9"/>
      <color theme="10"/>
      <name val="Calibri"/>
      <family val="2"/>
      <scheme val="minor"/>
    </font>
    <font>
      <sz val="11"/>
      <color theme="0"/>
      <name val="Calibri"/>
      <family val="2"/>
      <scheme val="minor"/>
    </font>
    <font>
      <b/>
      <sz val="12"/>
      <color theme="1"/>
      <name val="Calibri"/>
      <family val="2"/>
      <scheme val="minor"/>
    </font>
    <font>
      <b/>
      <sz val="10"/>
      <color theme="1"/>
      <name val="Calibri"/>
      <family val="2"/>
    </font>
    <font>
      <sz val="10"/>
      <color theme="1"/>
      <name val="Calibri"/>
      <family val="2"/>
    </font>
    <font>
      <sz val="10"/>
      <name val="Calibri"/>
      <family val="2"/>
    </font>
    <font>
      <sz val="11"/>
      <color indexed="8"/>
      <name val="Calibri"/>
      <family val="2"/>
    </font>
    <font>
      <sz val="9"/>
      <color indexed="8"/>
      <name val="Calibri"/>
      <family val="2"/>
    </font>
    <font>
      <b/>
      <sz val="11"/>
      <color rgb="FF6264A0"/>
      <name val="Calibri"/>
      <family val="2"/>
      <scheme val="minor"/>
    </font>
    <font>
      <b/>
      <sz val="12"/>
      <color rgb="FF6264A0"/>
      <name val="Calibri"/>
      <family val="2"/>
      <scheme val="minor"/>
    </font>
    <font>
      <sz val="12"/>
      <color theme="1"/>
      <name val="Calibri"/>
      <family val="2"/>
      <scheme val="minor"/>
    </font>
    <font>
      <b/>
      <sz val="10"/>
      <color theme="1"/>
      <name val="Calibri"/>
      <family val="2"/>
      <scheme val="minor"/>
    </font>
    <font>
      <b/>
      <sz val="9"/>
      <name val="Calibri"/>
      <family val="2"/>
    </font>
    <font>
      <sz val="9"/>
      <name val="Calibri"/>
      <family val="2"/>
    </font>
    <font>
      <b/>
      <sz val="9"/>
      <color rgb="FFFF0000"/>
      <name val="Calibri"/>
      <family val="2"/>
      <scheme val="minor"/>
    </font>
    <font>
      <sz val="9"/>
      <color rgb="FF00B050"/>
      <name val="Calibri"/>
      <family val="2"/>
      <scheme val="minor"/>
    </font>
    <font>
      <sz val="9"/>
      <color rgb="FF92D050"/>
      <name val="Calibri"/>
      <family val="2"/>
      <scheme val="minor"/>
    </font>
    <font>
      <sz val="9"/>
      <color rgb="FFFFC000"/>
      <name val="Calibri"/>
      <family val="2"/>
      <scheme val="minor"/>
    </font>
    <font>
      <b/>
      <sz val="9"/>
      <color rgb="FFFF0000"/>
      <name val="Calibri"/>
      <family val="2"/>
    </font>
    <font>
      <sz val="11"/>
      <color rgb="FFC00000"/>
      <name val="Calibri"/>
      <family val="2"/>
      <scheme val="minor"/>
    </font>
    <font>
      <b/>
      <sz val="11"/>
      <name val="Calibri"/>
      <family val="2"/>
      <scheme val="minor"/>
    </font>
    <font>
      <b/>
      <sz val="9"/>
      <color rgb="FF000000"/>
      <name val="Calibri"/>
      <family val="2"/>
    </font>
    <font>
      <b/>
      <sz val="11"/>
      <color theme="1"/>
      <name val="Calibri"/>
      <family val="2"/>
    </font>
    <font>
      <sz val="11"/>
      <color theme="1"/>
      <name val="Calibri"/>
      <family val="2"/>
    </font>
    <font>
      <sz val="12"/>
      <name val="Calibri"/>
      <family val="2"/>
      <scheme val="minor"/>
    </font>
    <font>
      <sz val="12"/>
      <color rgb="FF000000"/>
      <name val="Calibri"/>
      <family val="2"/>
    </font>
    <font>
      <b/>
      <sz val="9"/>
      <color rgb="FFC00000"/>
      <name val="Calibri"/>
      <family val="2"/>
    </font>
    <font>
      <sz val="9"/>
      <color rgb="FFC00000"/>
      <name val="Calibri"/>
      <family val="2"/>
      <scheme val="minor"/>
    </font>
    <font>
      <sz val="9"/>
      <color rgb="FF0070C0"/>
      <name val="Calibri"/>
      <family val="2"/>
      <scheme val="minor"/>
    </font>
    <font>
      <b/>
      <sz val="11.5"/>
      <name val="Calibri"/>
      <family val="2"/>
      <scheme val="minor"/>
    </font>
    <font>
      <u/>
      <sz val="10"/>
      <color theme="10"/>
      <name val="Calibri"/>
      <family val="2"/>
      <scheme val="minor"/>
    </font>
    <font>
      <sz val="11"/>
      <name val="Calibri"/>
      <family val="2"/>
    </font>
    <font>
      <b/>
      <sz val="14"/>
      <color rgb="FF6264A0"/>
      <name val="Calibri"/>
      <family val="2"/>
      <scheme val="minor"/>
    </font>
    <font>
      <sz val="10"/>
      <color rgb="FF0070C0"/>
      <name val="Calibri"/>
      <family val="2"/>
      <scheme val="minor"/>
    </font>
    <font>
      <b/>
      <sz val="10"/>
      <name val="Calibri"/>
      <family val="2"/>
    </font>
    <font>
      <sz val="10"/>
      <name val="Calibri"/>
      <family val="2"/>
      <scheme val="minor"/>
    </font>
    <font>
      <b/>
      <i/>
      <sz val="9"/>
      <color theme="1"/>
      <name val="Calibri"/>
      <family val="2"/>
      <scheme val="minor"/>
    </font>
    <font>
      <i/>
      <sz val="9"/>
      <color theme="1"/>
      <name val="Calibri"/>
      <family val="2"/>
      <scheme val="minor"/>
    </font>
    <font>
      <b/>
      <sz val="14"/>
      <name val="Calibri"/>
      <family val="2"/>
      <scheme val="minor"/>
    </font>
    <font>
      <b/>
      <sz val="11"/>
      <color rgb="FFC00000"/>
      <name val="Calibri"/>
      <family val="2"/>
      <scheme val="minor"/>
    </font>
    <font>
      <b/>
      <sz val="12"/>
      <color rgb="FFC00000"/>
      <name val="Calibri"/>
      <family val="2"/>
      <scheme val="minor"/>
    </font>
    <font>
      <i/>
      <sz val="9"/>
      <name val="Calibri"/>
      <family val="2"/>
      <scheme val="minor"/>
    </font>
    <font>
      <b/>
      <i/>
      <sz val="9"/>
      <name val="Calibri"/>
      <family val="2"/>
      <scheme val="minor"/>
    </font>
    <font>
      <sz val="11"/>
      <color rgb="FF92D050"/>
      <name val="Calibri"/>
      <family val="2"/>
      <scheme val="minor"/>
    </font>
    <font>
      <sz val="11"/>
      <color rgb="FF00B050"/>
      <name val="Calibri"/>
      <family val="2"/>
      <scheme val="minor"/>
    </font>
    <font>
      <b/>
      <sz val="12"/>
      <color rgb="FFFF0000"/>
      <name val="Calibri"/>
      <family val="2"/>
      <scheme val="minor"/>
    </font>
    <font>
      <sz val="9"/>
      <color theme="9" tint="-0.499984740745262"/>
      <name val="Calibri"/>
      <family val="2"/>
      <scheme val="minor"/>
    </font>
    <font>
      <b/>
      <i/>
      <sz val="9"/>
      <color theme="1"/>
      <name val="Calibri"/>
      <family val="2"/>
    </font>
    <font>
      <sz val="10"/>
      <color rgb="FFFF0000"/>
      <name val="Calibri"/>
      <family val="2"/>
      <scheme val="minor"/>
    </font>
    <font>
      <i/>
      <sz val="9"/>
      <name val="Calibri"/>
      <family val="2"/>
    </font>
    <font>
      <b/>
      <i/>
      <sz val="9"/>
      <name val="Calibri"/>
      <family val="2"/>
    </font>
    <font>
      <sz val="10"/>
      <name val="Times New Roman"/>
      <family val="1"/>
    </font>
    <font>
      <sz val="9"/>
      <name val="Aptos Narrow"/>
      <family val="2"/>
    </font>
    <font>
      <sz val="9"/>
      <color theme="1"/>
      <name val="Aptos Narrow"/>
      <family val="2"/>
    </font>
  </fonts>
  <fills count="1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rgb="FFF9F6FC"/>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7575"/>
        <bgColor indexed="64"/>
      </patternFill>
    </fill>
    <fill>
      <patternFill patternType="solid">
        <fgColor rgb="FFFF0000"/>
        <bgColor indexed="64"/>
      </patternFill>
    </fill>
    <fill>
      <patternFill patternType="solid">
        <fgColor rgb="FFC6EFCE"/>
        <bgColor indexed="64"/>
      </patternFill>
    </fill>
    <fill>
      <patternFill patternType="solid">
        <fgColor rgb="FFFFC9C9"/>
        <bgColor indexed="64"/>
      </patternFill>
    </fill>
    <fill>
      <patternFill patternType="solid">
        <fgColor rgb="FF666699"/>
        <bgColor indexed="64"/>
      </patternFill>
    </fill>
    <fill>
      <patternFill patternType="solid">
        <fgColor rgb="FFBEBED4"/>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bottom style="medium">
        <color indexed="64"/>
      </bottom>
      <diagonal/>
    </border>
    <border>
      <left/>
      <right/>
      <top style="medium">
        <color rgb="FFA6A6A6"/>
      </top>
      <bottom style="medium">
        <color rgb="FFA6A6A6"/>
      </bottom>
      <diagonal/>
    </border>
    <border>
      <left/>
      <right/>
      <top/>
      <bottom style="medium">
        <color rgb="FFA6A6A6"/>
      </bottom>
      <diagonal/>
    </border>
    <border>
      <left/>
      <right/>
      <top/>
      <bottom style="medium">
        <color rgb="FFBFBFBF"/>
      </bottom>
      <diagonal/>
    </border>
    <border>
      <left/>
      <right/>
      <top style="medium">
        <color rgb="FFBFBFBF"/>
      </top>
      <bottom/>
      <diagonal/>
    </border>
    <border>
      <left/>
      <right/>
      <top style="medium">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9" fontId="2" fillId="0" borderId="0" applyFont="0" applyFill="0" applyBorder="0" applyAlignment="0" applyProtection="0"/>
    <xf numFmtId="0" fontId="11" fillId="0" borderId="0" applyNumberFormat="0" applyFill="0" applyBorder="0" applyAlignment="0" applyProtection="0"/>
    <xf numFmtId="0" fontId="2" fillId="0" borderId="0"/>
    <xf numFmtId="0" fontId="25"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99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13" fillId="4" borderId="0" xfId="0" applyFont="1" applyFill="1" applyAlignment="1">
      <alignment vertical="center" wrapText="1"/>
    </xf>
    <xf numFmtId="0" fontId="6" fillId="4" borderId="0" xfId="0" applyFont="1" applyFill="1" applyAlignment="1">
      <alignment horizontal="center" vertical="center"/>
    </xf>
    <xf numFmtId="0" fontId="11" fillId="4" borderId="0" xfId="2" applyFill="1"/>
    <xf numFmtId="0" fontId="0" fillId="4" borderId="0" xfId="0" applyFill="1"/>
    <xf numFmtId="0" fontId="6" fillId="4" borderId="0" xfId="0" applyFont="1" applyFill="1" applyAlignment="1">
      <alignment horizontal="left" vertical="center" wrapText="1"/>
    </xf>
    <xf numFmtId="0" fontId="6" fillId="4" borderId="0" xfId="0" applyFont="1" applyFill="1" applyAlignment="1">
      <alignment vertical="center" wrapText="1"/>
    </xf>
    <xf numFmtId="164" fontId="5" fillId="4" borderId="0" xfId="1" applyNumberFormat="1" applyFont="1" applyFill="1" applyBorder="1" applyAlignment="1">
      <alignment horizontal="center" vertical="center" wrapText="1"/>
    </xf>
    <xf numFmtId="0" fontId="5" fillId="4" borderId="0" xfId="1" applyNumberFormat="1" applyFont="1" applyFill="1" applyBorder="1" applyAlignment="1">
      <alignment horizontal="center" vertical="center" wrapText="1"/>
    </xf>
    <xf numFmtId="3" fontId="4" fillId="4" borderId="0" xfId="0" applyNumberFormat="1" applyFont="1" applyFill="1" applyAlignment="1">
      <alignment horizontal="center" vertical="center"/>
    </xf>
    <xf numFmtId="0" fontId="27" fillId="4" borderId="0" xfId="0" applyFont="1" applyFill="1" applyAlignment="1">
      <alignment vertical="center" wrapText="1"/>
    </xf>
    <xf numFmtId="0" fontId="1" fillId="4" borderId="0" xfId="0" applyFont="1" applyFill="1" applyAlignment="1">
      <alignment vertical="center" wrapText="1"/>
    </xf>
    <xf numFmtId="0" fontId="14" fillId="4" borderId="0" xfId="0" applyFont="1" applyFill="1" applyAlignment="1">
      <alignment vertical="center"/>
    </xf>
    <xf numFmtId="0" fontId="18" fillId="4" borderId="0" xfId="0" applyFont="1" applyFill="1" applyAlignment="1">
      <alignment horizontal="left" vertical="center" wrapText="1"/>
    </xf>
    <xf numFmtId="0" fontId="6" fillId="4" borderId="1" xfId="0" applyFont="1" applyFill="1" applyBorder="1" applyAlignment="1">
      <alignment horizontal="left" vertical="center" wrapText="1"/>
    </xf>
    <xf numFmtId="0" fontId="4" fillId="4" borderId="0" xfId="0" applyFont="1" applyFill="1" applyAlignment="1">
      <alignment horizontal="center" vertical="center" wrapText="1"/>
    </xf>
    <xf numFmtId="0" fontId="4" fillId="4" borderId="0" xfId="0" applyFont="1" applyFill="1" applyAlignment="1">
      <alignment vertical="center" wrapText="1"/>
    </xf>
    <xf numFmtId="9" fontId="4" fillId="4" borderId="0" xfId="0" applyNumberFormat="1" applyFont="1" applyFill="1" applyAlignment="1">
      <alignment horizontal="center" vertical="center" wrapText="1"/>
    </xf>
    <xf numFmtId="9" fontId="4" fillId="4" borderId="0" xfId="0" applyNumberFormat="1" applyFont="1" applyFill="1" applyAlignment="1">
      <alignment vertical="center" wrapText="1"/>
    </xf>
    <xf numFmtId="0" fontId="4" fillId="4" borderId="0" xfId="0" applyFont="1" applyFill="1" applyAlignment="1">
      <alignment horizontal="right" vertical="center"/>
    </xf>
    <xf numFmtId="0" fontId="4" fillId="4" borderId="0" xfId="0" applyFont="1" applyFill="1" applyAlignment="1">
      <alignment horizontal="center" vertical="center"/>
    </xf>
    <xf numFmtId="10" fontId="4" fillId="4" borderId="0" xfId="0" applyNumberFormat="1" applyFont="1" applyFill="1" applyAlignment="1">
      <alignment vertical="center"/>
    </xf>
    <xf numFmtId="10" fontId="4" fillId="4" borderId="0" xfId="0" applyNumberFormat="1" applyFont="1" applyFill="1" applyAlignment="1">
      <alignment vertical="center" wrapText="1"/>
    </xf>
    <xf numFmtId="10" fontId="4" fillId="4" borderId="0" xfId="0" applyNumberFormat="1" applyFont="1" applyFill="1" applyAlignment="1">
      <alignment horizontal="center" vertical="center" wrapText="1"/>
    </xf>
    <xf numFmtId="3" fontId="4" fillId="4" borderId="0" xfId="0" applyNumberFormat="1" applyFont="1" applyFill="1" applyAlignment="1">
      <alignment horizontal="right" vertical="center"/>
    </xf>
    <xf numFmtId="0" fontId="28" fillId="4" borderId="0" xfId="0" applyFont="1" applyFill="1" applyAlignment="1">
      <alignment vertical="center" wrapText="1"/>
    </xf>
    <xf numFmtId="164" fontId="32" fillId="0" borderId="7" xfId="1" applyNumberFormat="1" applyFont="1" applyFill="1" applyBorder="1" applyAlignment="1">
      <alignment horizontal="center" vertical="center" wrapText="1"/>
    </xf>
    <xf numFmtId="0" fontId="32" fillId="4" borderId="0" xfId="0" applyFont="1" applyFill="1" applyAlignment="1">
      <alignment horizontal="left" vertical="center"/>
    </xf>
    <xf numFmtId="164" fontId="31" fillId="3" borderId="1" xfId="0" applyNumberFormat="1" applyFont="1" applyFill="1" applyBorder="1" applyAlignment="1">
      <alignment horizontal="center" vertical="center" wrapText="1"/>
    </xf>
    <xf numFmtId="0" fontId="27" fillId="4" borderId="0" xfId="0" applyFont="1" applyFill="1" applyAlignment="1">
      <alignment vertical="center"/>
    </xf>
    <xf numFmtId="0" fontId="28" fillId="4" borderId="0" xfId="0" applyFont="1" applyFill="1" applyAlignment="1">
      <alignment vertical="center"/>
    </xf>
    <xf numFmtId="0" fontId="5" fillId="4" borderId="0" xfId="0" applyFont="1" applyFill="1" applyAlignment="1">
      <alignment vertical="center"/>
    </xf>
    <xf numFmtId="0" fontId="4" fillId="4" borderId="0" xfId="0" applyFont="1" applyFill="1" applyAlignment="1">
      <alignment horizontal="right" vertical="center" wrapText="1"/>
    </xf>
    <xf numFmtId="9" fontId="4" fillId="4" borderId="0" xfId="0" applyNumberFormat="1" applyFont="1" applyFill="1" applyAlignment="1">
      <alignment horizontal="right" vertical="center" wrapText="1"/>
    </xf>
    <xf numFmtId="0" fontId="8" fillId="4" borderId="0" xfId="0" applyFont="1" applyFill="1" applyAlignment="1">
      <alignment horizontal="left" vertical="center" wrapText="1"/>
    </xf>
    <xf numFmtId="0" fontId="39" fillId="0" borderId="6" xfId="0" applyFont="1" applyBorder="1" applyAlignment="1">
      <alignment horizontal="left" vertical="center" wrapText="1"/>
    </xf>
    <xf numFmtId="0" fontId="11" fillId="0" borderId="7" xfId="2" applyBorder="1"/>
    <xf numFmtId="0" fontId="11" fillId="0" borderId="7" xfId="2" applyFill="1" applyBorder="1" applyAlignment="1">
      <alignment horizontal="left" vertical="center" wrapText="1"/>
    </xf>
    <xf numFmtId="0" fontId="9" fillId="0" borderId="7" xfId="0" applyFont="1" applyBorder="1"/>
    <xf numFmtId="0" fontId="39" fillId="0" borderId="9" xfId="0" applyFont="1" applyBorder="1" applyAlignment="1">
      <alignment horizontal="left" vertical="center" wrapText="1"/>
    </xf>
    <xf numFmtId="0" fontId="39" fillId="0" borderId="1" xfId="0" applyFont="1" applyBorder="1" applyAlignment="1">
      <alignment horizontal="left" vertical="center" wrapText="1"/>
    </xf>
    <xf numFmtId="0" fontId="11" fillId="0" borderId="10" xfId="2" applyFill="1" applyBorder="1" applyAlignment="1">
      <alignment horizontal="left" vertical="center" wrapText="1"/>
    </xf>
    <xf numFmtId="0" fontId="39" fillId="4" borderId="0" xfId="0" applyFont="1" applyFill="1" applyAlignment="1">
      <alignment horizontal="left" vertical="center" wrapText="1"/>
    </xf>
    <xf numFmtId="0" fontId="11" fillId="4" borderId="0" xfId="2" applyFill="1" applyBorder="1" applyAlignment="1">
      <alignment horizontal="left" vertical="center" wrapText="1"/>
    </xf>
    <xf numFmtId="0" fontId="41" fillId="4" borderId="15" xfId="0" applyFont="1" applyFill="1" applyBorder="1" applyAlignment="1">
      <alignment vertical="center" wrapText="1"/>
    </xf>
    <xf numFmtId="0" fontId="42" fillId="4" borderId="16" xfId="0" applyFont="1" applyFill="1" applyBorder="1" applyAlignment="1">
      <alignment vertical="center" wrapText="1"/>
    </xf>
    <xf numFmtId="0" fontId="29" fillId="4" borderId="0" xfId="0" applyFont="1" applyFill="1" applyAlignment="1">
      <alignment vertical="center" wrapText="1"/>
    </xf>
    <xf numFmtId="0" fontId="11" fillId="4" borderId="0" xfId="2" applyFill="1" applyAlignment="1">
      <alignment vertical="center" wrapText="1"/>
    </xf>
    <xf numFmtId="0" fontId="6" fillId="4" borderId="0" xfId="0" applyFont="1" applyFill="1" applyAlignment="1">
      <alignment vertical="center"/>
    </xf>
    <xf numFmtId="0" fontId="9" fillId="4" borderId="0" xfId="0" applyFont="1" applyFill="1" applyAlignment="1">
      <alignment vertical="center"/>
    </xf>
    <xf numFmtId="0" fontId="0" fillId="4" borderId="0" xfId="0" applyFill="1" applyAlignment="1">
      <alignment vertical="center"/>
    </xf>
    <xf numFmtId="0" fontId="11" fillId="4" borderId="0" xfId="2" applyFill="1" applyAlignment="1">
      <alignment vertical="center"/>
    </xf>
    <xf numFmtId="0" fontId="1" fillId="4" borderId="0" xfId="0" applyFont="1" applyFill="1" applyAlignment="1">
      <alignment vertical="center"/>
    </xf>
    <xf numFmtId="0" fontId="7" fillId="4" borderId="0" xfId="0" applyFont="1" applyFill="1" applyAlignment="1">
      <alignment vertical="center"/>
    </xf>
    <xf numFmtId="0" fontId="44" fillId="4" borderId="0" xfId="0" applyFont="1" applyFill="1" applyAlignment="1">
      <alignment vertical="center"/>
    </xf>
    <xf numFmtId="0" fontId="3" fillId="4" borderId="2" xfId="0" applyFont="1" applyFill="1" applyBorder="1" applyAlignment="1">
      <alignment horizontal="center" vertical="center"/>
    </xf>
    <xf numFmtId="0" fontId="32" fillId="4" borderId="0" xfId="0" applyFont="1" applyFill="1" applyAlignment="1">
      <alignment horizontal="center" vertical="center"/>
    </xf>
    <xf numFmtId="0" fontId="17" fillId="4" borderId="0" xfId="0" applyFont="1" applyFill="1" applyAlignment="1">
      <alignment vertical="center"/>
    </xf>
    <xf numFmtId="0" fontId="0" fillId="0" borderId="0" xfId="0" applyAlignment="1">
      <alignment vertical="center"/>
    </xf>
    <xf numFmtId="0" fontId="20" fillId="4" borderId="0" xfId="0" applyFont="1" applyFill="1" applyAlignment="1">
      <alignment vertical="center"/>
    </xf>
    <xf numFmtId="3" fontId="0" fillId="4" borderId="0" xfId="0" applyNumberFormat="1" applyFill="1" applyAlignment="1">
      <alignment vertical="center"/>
    </xf>
    <xf numFmtId="0" fontId="1" fillId="4" borderId="0" xfId="0" applyFont="1" applyFill="1" applyAlignment="1">
      <alignment horizontal="center" vertical="center"/>
    </xf>
    <xf numFmtId="0" fontId="46" fillId="4" borderId="0" xfId="0" applyFont="1" applyFill="1" applyAlignment="1">
      <alignment horizontal="left" vertical="center"/>
    </xf>
    <xf numFmtId="0" fontId="16" fillId="4" borderId="0" xfId="0" applyFont="1" applyFill="1" applyAlignment="1">
      <alignment horizontal="center" vertical="center"/>
    </xf>
    <xf numFmtId="0" fontId="0" fillId="4" borderId="0" xfId="0" applyFill="1" applyAlignment="1">
      <alignment horizontal="center" vertical="center"/>
    </xf>
    <xf numFmtId="3" fontId="0" fillId="4" borderId="0" xfId="0" applyNumberFormat="1" applyFill="1" applyAlignment="1">
      <alignment horizontal="center" vertical="center"/>
    </xf>
    <xf numFmtId="0" fontId="7" fillId="4" borderId="0" xfId="0" applyFont="1" applyFill="1" applyAlignment="1">
      <alignment vertical="center" wrapText="1"/>
    </xf>
    <xf numFmtId="164" fontId="32" fillId="4" borderId="0" xfId="1" applyNumberFormat="1" applyFont="1" applyFill="1" applyBorder="1" applyAlignment="1">
      <alignment horizontal="left" vertical="center" wrapText="1"/>
    </xf>
    <xf numFmtId="0" fontId="4" fillId="4" borderId="0" xfId="0" applyFont="1" applyFill="1" applyAlignment="1">
      <alignment horizontal="left" vertical="center"/>
    </xf>
    <xf numFmtId="0" fontId="3" fillId="4" borderId="0" xfId="0" applyFont="1" applyFill="1" applyAlignment="1">
      <alignment vertical="center" wrapText="1"/>
    </xf>
    <xf numFmtId="0" fontId="3" fillId="4" borderId="0" xfId="0" applyFont="1" applyFill="1" applyAlignment="1">
      <alignment horizontal="center" vertical="center"/>
    </xf>
    <xf numFmtId="0" fontId="3" fillId="4" borderId="0" xfId="0" applyFont="1" applyFill="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4" fillId="4" borderId="0" xfId="1" applyNumberFormat="1" applyFont="1" applyFill="1" applyBorder="1" applyAlignment="1">
      <alignment horizontal="center" vertical="center" wrapText="1"/>
    </xf>
    <xf numFmtId="0" fontId="3" fillId="4" borderId="0" xfId="0" applyFont="1" applyFill="1" applyAlignment="1">
      <alignment vertical="center"/>
    </xf>
    <xf numFmtId="164" fontId="0" fillId="4" borderId="0" xfId="0" applyNumberFormat="1" applyFill="1" applyAlignment="1">
      <alignment vertical="center"/>
    </xf>
    <xf numFmtId="0" fontId="45" fillId="4" borderId="0" xfId="0" applyFont="1" applyFill="1" applyAlignment="1">
      <alignment horizontal="right" vertical="center" wrapText="1"/>
    </xf>
    <xf numFmtId="0" fontId="47" fillId="4" borderId="0" xfId="0" applyFont="1" applyFill="1" applyAlignment="1">
      <alignment horizontal="left" vertical="center"/>
    </xf>
    <xf numFmtId="0" fontId="3" fillId="4" borderId="0" xfId="0" applyFont="1" applyFill="1" applyAlignment="1">
      <alignment horizontal="left" vertical="center"/>
    </xf>
    <xf numFmtId="0" fontId="3" fillId="4" borderId="1" xfId="0" applyFont="1" applyFill="1" applyBorder="1" applyAlignment="1">
      <alignment vertical="center" wrapText="1"/>
    </xf>
    <xf numFmtId="0" fontId="3" fillId="4" borderId="10" xfId="0" applyFont="1" applyFill="1" applyBorder="1" applyAlignment="1">
      <alignment vertical="center" wrapText="1"/>
    </xf>
    <xf numFmtId="0" fontId="1" fillId="0" borderId="0" xfId="0" applyFont="1" applyAlignment="1">
      <alignment horizontal="center" vertical="center"/>
    </xf>
    <xf numFmtId="0" fontId="40" fillId="4" borderId="12" xfId="0" applyFont="1" applyFill="1" applyBorder="1" applyAlignment="1">
      <alignment vertical="center"/>
    </xf>
    <xf numFmtId="0" fontId="40" fillId="4" borderId="6" xfId="0" applyFont="1" applyFill="1" applyBorder="1" applyAlignment="1">
      <alignment vertical="center"/>
    </xf>
    <xf numFmtId="164" fontId="15" fillId="0" borderId="5" xfId="1" applyNumberFormat="1" applyFont="1" applyFill="1" applyBorder="1" applyAlignment="1">
      <alignment horizontal="center" vertical="center"/>
    </xf>
    <xf numFmtId="164" fontId="32" fillId="0" borderId="0" xfId="0" applyNumberFormat="1" applyFont="1" applyAlignment="1">
      <alignment horizontal="center" vertical="center" wrapText="1"/>
    </xf>
    <xf numFmtId="164" fontId="31" fillId="0" borderId="1" xfId="1" applyNumberFormat="1" applyFont="1" applyFill="1" applyBorder="1" applyAlignment="1">
      <alignment horizontal="center" vertical="center" wrapText="1"/>
    </xf>
    <xf numFmtId="0" fontId="4" fillId="0" borderId="4" xfId="0" applyFont="1" applyBorder="1" applyAlignment="1">
      <alignment horizontal="left" vertical="center"/>
    </xf>
    <xf numFmtId="0" fontId="34" fillId="0" borderId="7" xfId="0" applyFont="1" applyBorder="1" applyAlignment="1">
      <alignment horizontal="center" vertical="center"/>
    </xf>
    <xf numFmtId="0" fontId="14" fillId="0" borderId="7" xfId="0" applyFont="1" applyBorder="1" applyAlignment="1">
      <alignment horizontal="center" vertical="center"/>
    </xf>
    <xf numFmtId="0" fontId="35" fillId="0" borderId="7" xfId="0" applyFont="1" applyBorder="1" applyAlignment="1">
      <alignment horizontal="center" vertical="center"/>
    </xf>
    <xf numFmtId="0" fontId="16" fillId="0" borderId="0" xfId="0" applyFont="1" applyAlignment="1">
      <alignment horizontal="center" vertical="center"/>
    </xf>
    <xf numFmtId="0" fontId="36" fillId="0" borderId="7" xfId="0" applyFont="1" applyBorder="1" applyAlignment="1">
      <alignment horizontal="center" vertical="center"/>
    </xf>
    <xf numFmtId="0" fontId="5" fillId="0" borderId="12" xfId="0" applyFont="1" applyBorder="1" applyAlignment="1">
      <alignment vertical="center"/>
    </xf>
    <xf numFmtId="0" fontId="5" fillId="0" borderId="6" xfId="0" applyFont="1" applyBorder="1" applyAlignment="1">
      <alignment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 fillId="0" borderId="12" xfId="0" applyFont="1" applyBorder="1" applyAlignment="1">
      <alignment horizontal="left" vertical="center"/>
    </xf>
    <xf numFmtId="164" fontId="15" fillId="0" borderId="3" xfId="1" applyNumberFormat="1" applyFont="1" applyFill="1" applyBorder="1" applyAlignment="1">
      <alignment horizontal="center" vertical="center"/>
    </xf>
    <xf numFmtId="0" fontId="7" fillId="0" borderId="12" xfId="0" applyFont="1" applyBorder="1" applyAlignment="1">
      <alignment horizontal="left" vertical="center"/>
    </xf>
    <xf numFmtId="0" fontId="16" fillId="0" borderId="6" xfId="0" applyFont="1" applyBorder="1" applyAlignment="1">
      <alignment horizontal="center" vertical="center"/>
    </xf>
    <xf numFmtId="0" fontId="0" fillId="0" borderId="6" xfId="0" applyBorder="1"/>
    <xf numFmtId="0" fontId="50" fillId="4" borderId="16" xfId="0" applyFont="1" applyFill="1" applyBorder="1" applyAlignment="1">
      <alignment vertical="center" wrapText="1"/>
    </xf>
    <xf numFmtId="0" fontId="39" fillId="0" borderId="0" xfId="0" applyFont="1" applyAlignment="1">
      <alignment horizontal="left" vertical="center" wrapText="1"/>
    </xf>
    <xf numFmtId="0" fontId="38" fillId="0" borderId="1" xfId="0" applyFont="1" applyBorder="1" applyAlignment="1">
      <alignment horizontal="left" vertical="center" wrapText="1"/>
    </xf>
    <xf numFmtId="0" fontId="32" fillId="4" borderId="0" xfId="0" applyFont="1" applyFill="1" applyAlignment="1">
      <alignment vertical="center"/>
    </xf>
    <xf numFmtId="0" fontId="38" fillId="0" borderId="0" xfId="0" applyFont="1" applyAlignment="1">
      <alignment horizontal="left" vertical="center" wrapText="1"/>
    </xf>
    <xf numFmtId="0" fontId="0" fillId="0" borderId="0" xfId="0" applyAlignment="1">
      <alignment horizontal="left" vertical="center" wrapText="1"/>
    </xf>
    <xf numFmtId="0" fontId="11" fillId="0" borderId="7" xfId="2"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0" fillId="0" borderId="12" xfId="0" applyBorder="1"/>
    <xf numFmtId="0" fontId="0" fillId="0" borderId="3" xfId="0" applyBorder="1" applyAlignment="1">
      <alignment horizontal="left" vertical="center" wrapText="1"/>
    </xf>
    <xf numFmtId="0" fontId="11" fillId="0" borderId="8" xfId="2" applyBorder="1" applyAlignment="1">
      <alignment horizontal="left" vertical="center" wrapText="1"/>
    </xf>
    <xf numFmtId="0" fontId="11" fillId="0" borderId="10" xfId="2" applyBorder="1" applyAlignment="1">
      <alignment horizontal="left" vertical="center" wrapText="1"/>
    </xf>
    <xf numFmtId="0" fontId="39" fillId="0" borderId="3" xfId="0" applyFont="1" applyBorder="1" applyAlignment="1">
      <alignment horizontal="left" vertical="center" wrapText="1"/>
    </xf>
    <xf numFmtId="0" fontId="11" fillId="0" borderId="8" xfId="2" applyFill="1" applyBorder="1" applyAlignment="1">
      <alignment horizontal="left" vertical="center" wrapText="1"/>
    </xf>
    <xf numFmtId="0" fontId="43" fillId="4" borderId="0" xfId="0" applyFont="1" applyFill="1" applyAlignment="1">
      <alignment horizontal="left" vertical="center" wrapText="1"/>
    </xf>
    <xf numFmtId="0" fontId="43" fillId="4" borderId="0" xfId="0" applyFont="1" applyFill="1" applyAlignment="1">
      <alignment vertical="center" wrapText="1"/>
    </xf>
    <xf numFmtId="0" fontId="22" fillId="4" borderId="13" xfId="0" applyFont="1" applyFill="1" applyBorder="1" applyAlignment="1">
      <alignment vertical="center"/>
    </xf>
    <xf numFmtId="0" fontId="22" fillId="4" borderId="19" xfId="0" applyFont="1" applyFill="1" applyBorder="1" applyAlignment="1">
      <alignment vertical="center" wrapText="1"/>
    </xf>
    <xf numFmtId="0" fontId="23" fillId="4" borderId="17" xfId="0" applyFont="1" applyFill="1" applyBorder="1" applyAlignment="1">
      <alignment vertical="center"/>
    </xf>
    <xf numFmtId="0" fontId="23" fillId="4" borderId="0" xfId="0" applyFont="1" applyFill="1" applyAlignment="1">
      <alignment vertical="center"/>
    </xf>
    <xf numFmtId="0" fontId="23" fillId="4" borderId="14" xfId="0" applyFont="1" applyFill="1" applyBorder="1" applyAlignment="1">
      <alignment vertical="center"/>
    </xf>
    <xf numFmtId="0" fontId="23" fillId="4" borderId="11" xfId="0" applyFont="1" applyFill="1" applyBorder="1" applyAlignment="1">
      <alignment vertical="center" wrapText="1"/>
    </xf>
    <xf numFmtId="0" fontId="23" fillId="4" borderId="11" xfId="0" applyFont="1" applyFill="1" applyBorder="1" applyAlignment="1">
      <alignment horizontal="center" vertical="center" wrapText="1"/>
    </xf>
    <xf numFmtId="0" fontId="51" fillId="4" borderId="0" xfId="0" applyFont="1" applyFill="1" applyAlignment="1">
      <alignment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right" vertical="center" wrapText="1"/>
    </xf>
    <xf numFmtId="0" fontId="7" fillId="4" borderId="5" xfId="0" applyFont="1" applyFill="1" applyBorder="1" applyAlignment="1">
      <alignment horizontal="center" vertical="center" wrapText="1"/>
    </xf>
    <xf numFmtId="0" fontId="28" fillId="4" borderId="0" xfId="0" applyFont="1" applyFill="1" applyAlignment="1">
      <alignment horizontal="left" vertical="center"/>
    </xf>
    <xf numFmtId="0" fontId="4" fillId="0" borderId="6" xfId="0" applyFont="1" applyBorder="1" applyAlignment="1">
      <alignment horizontal="left" vertical="center"/>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27" fillId="4" borderId="0" xfId="0" applyFont="1" applyFill="1" applyAlignment="1">
      <alignment horizontal="left" vertical="center" wrapText="1"/>
    </xf>
    <xf numFmtId="0" fontId="4" fillId="4" borderId="0" xfId="0" applyFont="1" applyFill="1" applyAlignment="1">
      <alignment horizontal="lef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center" vertical="center"/>
    </xf>
    <xf numFmtId="0" fontId="24" fillId="4" borderId="11" xfId="0" applyFont="1" applyFill="1" applyBorder="1" applyAlignment="1">
      <alignment vertical="center" wrapText="1"/>
    </xf>
    <xf numFmtId="0" fontId="0" fillId="4" borderId="0" xfId="0" applyFill="1" applyAlignment="1">
      <alignment horizontal="left" vertical="center"/>
    </xf>
    <xf numFmtId="0" fontId="38" fillId="4" borderId="0" xfId="0" applyFont="1" applyFill="1" applyAlignment="1">
      <alignment vertical="center"/>
    </xf>
    <xf numFmtId="0" fontId="52" fillId="4" borderId="0" xfId="0" applyFont="1" applyFill="1" applyAlignment="1">
      <alignment vertical="center"/>
    </xf>
    <xf numFmtId="0" fontId="30" fillId="4" borderId="0" xfId="0" applyFont="1" applyFill="1" applyAlignment="1">
      <alignment horizontal="left" vertical="center" wrapText="1"/>
    </xf>
    <xf numFmtId="0" fontId="30" fillId="4" borderId="0" xfId="0" applyFont="1" applyFill="1" applyAlignment="1">
      <alignment vertical="center" wrapText="1"/>
    </xf>
    <xf numFmtId="0" fontId="30" fillId="4" borderId="0" xfId="0" applyFont="1" applyFill="1" applyAlignment="1">
      <alignment vertical="center"/>
    </xf>
    <xf numFmtId="0" fontId="30" fillId="4" borderId="12"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horizontal="center" vertical="center"/>
    </xf>
    <xf numFmtId="0" fontId="16" fillId="0" borderId="1" xfId="0" applyFont="1" applyBorder="1" applyAlignment="1">
      <alignment horizontal="center" vertical="center"/>
    </xf>
    <xf numFmtId="0" fontId="28" fillId="4" borderId="0" xfId="0" applyFont="1" applyFill="1" applyAlignment="1">
      <alignment horizontal="left" vertical="center" wrapText="1"/>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7" fillId="4" borderId="6" xfId="0" applyFont="1" applyFill="1" applyBorder="1" applyAlignment="1">
      <alignment horizontal="center" vertical="center" wrapText="1"/>
    </xf>
    <xf numFmtId="0" fontId="49" fillId="4" borderId="0" xfId="2" applyFont="1" applyFill="1" applyAlignment="1">
      <alignment vertical="center"/>
    </xf>
    <xf numFmtId="0" fontId="1"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left" vertical="center"/>
    </xf>
    <xf numFmtId="0" fontId="16" fillId="0" borderId="6" xfId="0" applyFont="1" applyBorder="1" applyAlignment="1">
      <alignment horizontal="left" vertical="center"/>
    </xf>
    <xf numFmtId="0" fontId="7" fillId="0" borderId="4" xfId="0" applyFont="1" applyBorder="1" applyAlignment="1">
      <alignment horizontal="left" vertical="center"/>
    </xf>
    <xf numFmtId="0" fontId="16" fillId="4" borderId="0" xfId="0" applyFont="1" applyFill="1" applyAlignment="1">
      <alignment horizontal="right" vertical="center"/>
    </xf>
    <xf numFmtId="0" fontId="1" fillId="4" borderId="0" xfId="0" applyFont="1" applyFill="1" applyAlignment="1">
      <alignment horizontal="left" vertical="center"/>
    </xf>
    <xf numFmtId="0" fontId="0" fillId="4" borderId="0" xfId="0" applyFill="1" applyAlignment="1">
      <alignment horizontal="right" vertical="center"/>
    </xf>
    <xf numFmtId="0" fontId="1" fillId="0" borderId="6" xfId="0" applyFont="1" applyBorder="1" applyAlignment="1">
      <alignment vertical="center"/>
    </xf>
    <xf numFmtId="0" fontId="7" fillId="0" borderId="4" xfId="0" applyFont="1" applyBorder="1" applyAlignment="1">
      <alignment vertical="center"/>
    </xf>
    <xf numFmtId="0" fontId="1" fillId="4" borderId="0" xfId="1" applyNumberFormat="1" applyFont="1" applyFill="1" applyBorder="1" applyAlignment="1">
      <alignment horizontal="center" vertical="center"/>
    </xf>
    <xf numFmtId="164" fontId="1" fillId="4" borderId="0" xfId="1" applyNumberFormat="1" applyFont="1" applyFill="1" applyBorder="1" applyAlignment="1">
      <alignment horizontal="center" vertical="center"/>
    </xf>
    <xf numFmtId="164" fontId="1" fillId="4" borderId="0" xfId="1" applyNumberFormat="1" applyFont="1" applyFill="1" applyAlignment="1">
      <alignment horizontal="left" vertical="center"/>
    </xf>
    <xf numFmtId="3" fontId="1" fillId="4" borderId="0" xfId="0" applyNumberFormat="1" applyFont="1" applyFill="1" applyAlignment="1">
      <alignment vertical="center"/>
    </xf>
    <xf numFmtId="0" fontId="48" fillId="4" borderId="0" xfId="0" applyFont="1" applyFill="1" applyAlignment="1">
      <alignment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164" fontId="31" fillId="4" borderId="0" xfId="0" applyNumberFormat="1" applyFont="1" applyFill="1" applyAlignment="1">
      <alignment horizontal="center" vertical="center" wrapText="1"/>
    </xf>
    <xf numFmtId="0" fontId="0" fillId="4" borderId="7" xfId="0" applyFill="1" applyBorder="1" applyAlignment="1">
      <alignment horizontal="center" vertical="center"/>
    </xf>
    <xf numFmtId="0" fontId="1" fillId="4" borderId="2" xfId="0" applyFont="1"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vertical="center"/>
    </xf>
    <xf numFmtId="0" fontId="0" fillId="4" borderId="8" xfId="0" applyFill="1" applyBorder="1" applyAlignment="1">
      <alignment vertical="center"/>
    </xf>
    <xf numFmtId="0" fontId="15" fillId="4" borderId="2" xfId="0" applyFont="1" applyFill="1" applyBorder="1" applyAlignment="1">
      <alignment horizontal="center" vertical="center" wrapText="1"/>
    </xf>
    <xf numFmtId="0" fontId="1" fillId="0" borderId="6" xfId="0" applyFont="1" applyBorder="1" applyAlignment="1">
      <alignment horizontal="left" vertical="center" wrapText="1"/>
    </xf>
    <xf numFmtId="3" fontId="9" fillId="4" borderId="0" xfId="0" applyNumberFormat="1" applyFont="1" applyFill="1" applyAlignment="1">
      <alignment vertical="center"/>
    </xf>
    <xf numFmtId="0" fontId="16" fillId="0" borderId="2" xfId="0" applyFont="1" applyBorder="1" applyAlignment="1">
      <alignment horizontal="center" vertical="center"/>
    </xf>
    <xf numFmtId="164" fontId="16" fillId="0" borderId="2" xfId="1" applyNumberFormat="1" applyFont="1" applyFill="1" applyBorder="1" applyAlignment="1">
      <alignment horizontal="center" vertical="center"/>
    </xf>
    <xf numFmtId="0" fontId="29" fillId="4" borderId="0" xfId="0" applyFont="1" applyFill="1" applyAlignment="1">
      <alignment vertical="center"/>
    </xf>
    <xf numFmtId="0" fontId="16" fillId="0" borderId="6" xfId="0" applyFont="1" applyBorder="1" applyAlignment="1">
      <alignment vertical="center"/>
    </xf>
    <xf numFmtId="165" fontId="0" fillId="4" borderId="0" xfId="0" applyNumberFormat="1" applyFill="1" applyAlignment="1">
      <alignment vertical="center"/>
    </xf>
    <xf numFmtId="0" fontId="15" fillId="4" borderId="2" xfId="5" applyFont="1" applyFill="1" applyBorder="1" applyAlignment="1">
      <alignment horizontal="center" vertical="center"/>
    </xf>
    <xf numFmtId="0" fontId="1" fillId="0" borderId="4" xfId="5" applyBorder="1" applyAlignment="1">
      <alignment vertical="center"/>
    </xf>
    <xf numFmtId="0" fontId="35" fillId="0" borderId="0" xfId="0" applyFont="1" applyAlignment="1">
      <alignment horizontal="center" vertical="center"/>
    </xf>
    <xf numFmtId="0" fontId="34" fillId="0" borderId="0" xfId="0" applyFont="1" applyAlignment="1">
      <alignment horizontal="center" vertical="center"/>
    </xf>
    <xf numFmtId="0" fontId="19" fillId="4" borderId="0" xfId="2" applyFont="1" applyFill="1" applyAlignment="1">
      <alignment vertical="center"/>
    </xf>
    <xf numFmtId="0" fontId="15" fillId="4" borderId="2" xfId="0" applyFont="1" applyFill="1" applyBorder="1" applyAlignment="1">
      <alignment horizontal="center" vertical="center"/>
    </xf>
    <xf numFmtId="3" fontId="17" fillId="4" borderId="0" xfId="0" applyNumberFormat="1" applyFont="1" applyFill="1" applyAlignment="1">
      <alignment vertical="center"/>
    </xf>
    <xf numFmtId="3" fontId="1" fillId="4" borderId="0" xfId="0" applyNumberFormat="1" applyFont="1" applyFill="1" applyAlignment="1">
      <alignment horizontal="center" vertical="center"/>
    </xf>
    <xf numFmtId="0" fontId="10" fillId="4" borderId="0" xfId="0" applyFont="1" applyFill="1" applyAlignment="1">
      <alignment vertical="center"/>
    </xf>
    <xf numFmtId="3" fontId="14" fillId="4" borderId="0" xfId="0" applyNumberFormat="1" applyFont="1" applyFill="1" applyAlignment="1">
      <alignment horizontal="center" vertical="center"/>
    </xf>
    <xf numFmtId="0" fontId="10" fillId="4" borderId="0" xfId="0" applyFont="1" applyFill="1" applyAlignment="1">
      <alignment horizontal="center" vertical="center"/>
    </xf>
    <xf numFmtId="164" fontId="32" fillId="0" borderId="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0" fillId="4" borderId="1" xfId="0" applyFill="1" applyBorder="1" applyAlignment="1">
      <alignment vertical="center"/>
    </xf>
    <xf numFmtId="0" fontId="4" fillId="0" borderId="9" xfId="0" applyFont="1" applyBorder="1" applyAlignment="1">
      <alignment horizontal="left" vertical="center"/>
    </xf>
    <xf numFmtId="0" fontId="40" fillId="0" borderId="4" xfId="0" applyFont="1" applyBorder="1" applyAlignment="1">
      <alignment vertical="center"/>
    </xf>
    <xf numFmtId="3" fontId="4" fillId="4" borderId="0" xfId="0" applyNumberFormat="1" applyFont="1" applyFill="1" applyAlignment="1">
      <alignment horizontal="right" vertical="center" wrapText="1"/>
    </xf>
    <xf numFmtId="0" fontId="24" fillId="0" borderId="11" xfId="0" applyFont="1" applyBorder="1" applyAlignment="1">
      <alignment vertical="center" wrapText="1"/>
    </xf>
    <xf numFmtId="0" fontId="23" fillId="0" borderId="11" xfId="0" applyFont="1" applyBorder="1" applyAlignment="1">
      <alignment vertical="center" wrapText="1"/>
    </xf>
    <xf numFmtId="0" fontId="22" fillId="4" borderId="20" xfId="0" applyFont="1" applyFill="1" applyBorder="1" applyAlignment="1">
      <alignment horizontal="center" vertical="center" wrapText="1"/>
    </xf>
    <xf numFmtId="0" fontId="53" fillId="4" borderId="20" xfId="0" applyFont="1" applyFill="1" applyBorder="1" applyAlignment="1">
      <alignment horizontal="center" vertical="center" wrapText="1"/>
    </xf>
    <xf numFmtId="0" fontId="32" fillId="4" borderId="0" xfId="0" applyFont="1" applyFill="1" applyAlignment="1">
      <alignment horizontal="left" vertical="center" wrapText="1"/>
    </xf>
    <xf numFmtId="0" fontId="55" fillId="4" borderId="2" xfId="0" applyFont="1" applyFill="1" applyBorder="1" applyAlignment="1">
      <alignment horizontal="center" vertical="center"/>
    </xf>
    <xf numFmtId="0" fontId="55" fillId="4" borderId="5" xfId="0" applyFont="1" applyFill="1" applyBorder="1" applyAlignment="1">
      <alignment horizontal="center" vertical="center"/>
    </xf>
    <xf numFmtId="0" fontId="15" fillId="0" borderId="12" xfId="0" applyFont="1" applyBorder="1" applyAlignment="1">
      <alignment horizontal="left" vertical="center"/>
    </xf>
    <xf numFmtId="0" fontId="16" fillId="0" borderId="9" xfId="0" applyFont="1" applyBorder="1" applyAlignment="1">
      <alignment horizontal="left" vertical="center"/>
    </xf>
    <xf numFmtId="0" fontId="7" fillId="4" borderId="4" xfId="0" applyFont="1" applyFill="1" applyBorder="1" applyAlignment="1">
      <alignment horizontal="left" vertical="center"/>
    </xf>
    <xf numFmtId="0" fontId="4" fillId="4" borderId="4" xfId="0" applyFont="1" applyFill="1" applyBorder="1" applyAlignment="1">
      <alignment horizontal="left" vertical="center"/>
    </xf>
    <xf numFmtId="164" fontId="16" fillId="0" borderId="5" xfId="1" applyNumberFormat="1" applyFont="1" applyFill="1" applyBorder="1" applyAlignment="1">
      <alignment horizontal="center" vertical="center"/>
    </xf>
    <xf numFmtId="0" fontId="16" fillId="0" borderId="9" xfId="0" applyFont="1" applyBorder="1" applyAlignment="1">
      <alignment vertical="center"/>
    </xf>
    <xf numFmtId="0" fontId="1" fillId="0" borderId="9" xfId="0" applyFont="1" applyBorder="1" applyAlignment="1">
      <alignment horizontal="left" vertical="center" wrapText="1"/>
    </xf>
    <xf numFmtId="0" fontId="32" fillId="0" borderId="9" xfId="0" applyFont="1" applyBorder="1" applyAlignment="1">
      <alignment horizontal="left" vertical="center"/>
    </xf>
    <xf numFmtId="0" fontId="27" fillId="4" borderId="0" xfId="0" applyFont="1" applyFill="1" applyAlignment="1">
      <alignment horizontal="left"/>
    </xf>
    <xf numFmtId="0" fontId="0" fillId="0" borderId="9" xfId="0" applyBorder="1"/>
    <xf numFmtId="0" fontId="0" fillId="4" borderId="0" xfId="0" applyFill="1" applyAlignment="1">
      <alignment horizontal="left" vertical="center" wrapText="1"/>
    </xf>
    <xf numFmtId="0" fontId="41" fillId="4" borderId="11" xfId="0" applyFont="1" applyFill="1" applyBorder="1" applyAlignment="1">
      <alignment horizontal="center" vertical="center"/>
    </xf>
    <xf numFmtId="0" fontId="41" fillId="4" borderId="11" xfId="0" applyFont="1" applyFill="1" applyBorder="1" applyAlignment="1">
      <alignment horizontal="center" vertical="center" wrapText="1"/>
    </xf>
    <xf numFmtId="0" fontId="50" fillId="4" borderId="11" xfId="0" applyFont="1" applyFill="1" applyBorder="1" applyAlignment="1">
      <alignment horizontal="center" vertical="center" wrapText="1"/>
    </xf>
    <xf numFmtId="0" fontId="0" fillId="0" borderId="1" xfId="0" applyBorder="1" applyAlignment="1">
      <alignment horizontal="left" vertical="center" wrapText="1"/>
    </xf>
    <xf numFmtId="0" fontId="4" fillId="4" borderId="3" xfId="0" applyFont="1" applyFill="1" applyBorder="1" applyAlignment="1">
      <alignment vertical="center" wrapText="1"/>
    </xf>
    <xf numFmtId="0" fontId="4" fillId="4" borderId="3" xfId="0" applyFont="1" applyFill="1" applyBorder="1" applyAlignment="1">
      <alignment horizontal="left" vertical="center"/>
    </xf>
    <xf numFmtId="15" fontId="50" fillId="4" borderId="11" xfId="0" applyNumberFormat="1" applyFont="1" applyFill="1" applyBorder="1" applyAlignment="1">
      <alignment horizontal="center" vertical="center" wrapText="1"/>
    </xf>
    <xf numFmtId="164" fontId="15" fillId="0" borderId="2" xfId="1" applyNumberFormat="1" applyFont="1" applyFill="1" applyBorder="1" applyAlignment="1">
      <alignment horizontal="center" vertical="center"/>
    </xf>
    <xf numFmtId="0" fontId="16" fillId="0" borderId="3" xfId="0"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7" fillId="0" borderId="6" xfId="5" applyFont="1" applyBorder="1" applyAlignment="1">
      <alignment vertical="center"/>
    </xf>
    <xf numFmtId="3" fontId="31" fillId="0" borderId="9" xfId="0" applyNumberFormat="1" applyFont="1" applyBorder="1" applyAlignment="1">
      <alignment horizontal="left" vertical="center"/>
    </xf>
    <xf numFmtId="0" fontId="4" fillId="4" borderId="3" xfId="0" applyFont="1" applyFill="1" applyBorder="1" applyAlignment="1">
      <alignment vertical="center"/>
    </xf>
    <xf numFmtId="0" fontId="1" fillId="0" borderId="9" xfId="0" applyFont="1" applyBorder="1" applyAlignment="1">
      <alignment horizontal="left"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0" fontId="34" fillId="5" borderId="8" xfId="0" applyFont="1" applyFill="1" applyBorder="1" applyAlignment="1">
      <alignment horizontal="center" vertical="center"/>
    </xf>
    <xf numFmtId="0" fontId="14" fillId="5" borderId="7" xfId="0" applyFont="1" applyFill="1" applyBorder="1" applyAlignment="1">
      <alignment horizontal="center" vertical="center"/>
    </xf>
    <xf numFmtId="0" fontId="35" fillId="5" borderId="7" xfId="0" applyFont="1" applyFill="1" applyBorder="1" applyAlignment="1">
      <alignment horizontal="center" vertical="center"/>
    </xf>
    <xf numFmtId="0" fontId="34" fillId="5" borderId="7" xfId="0" applyFont="1" applyFill="1" applyBorder="1" applyAlignment="1">
      <alignment horizontal="center" vertical="center"/>
    </xf>
    <xf numFmtId="0" fontId="16" fillId="5" borderId="7" xfId="0" applyFont="1" applyFill="1" applyBorder="1" applyAlignment="1">
      <alignment horizontal="center" vertical="center"/>
    </xf>
    <xf numFmtId="0" fontId="3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5" fillId="4" borderId="0" xfId="0" applyFont="1" applyFill="1" applyAlignment="1">
      <alignment horizontal="center" vertical="center"/>
    </xf>
    <xf numFmtId="0" fontId="15" fillId="4" borderId="3" xfId="0" applyFont="1" applyFill="1" applyBorder="1" applyAlignment="1">
      <alignment horizontal="center" vertical="center"/>
    </xf>
    <xf numFmtId="0" fontId="15" fillId="0" borderId="6" xfId="0" applyFont="1" applyBorder="1" applyAlignment="1">
      <alignment vertical="center"/>
    </xf>
    <xf numFmtId="0" fontId="16" fillId="0" borderId="12" xfId="0" applyFont="1" applyBorder="1" applyAlignment="1">
      <alignment vertical="center"/>
    </xf>
    <xf numFmtId="9" fontId="7" fillId="4" borderId="3" xfId="1" applyFont="1" applyFill="1" applyBorder="1" applyAlignment="1">
      <alignment horizontal="center" vertical="center" wrapText="1"/>
    </xf>
    <xf numFmtId="0" fontId="7" fillId="0" borderId="9" xfId="0" applyFont="1" applyBorder="1" applyAlignment="1">
      <alignment horizontal="left" vertical="center" wrapText="1"/>
    </xf>
    <xf numFmtId="0" fontId="1" fillId="0" borderId="12" xfId="0" applyFont="1" applyBorder="1" applyAlignment="1">
      <alignment horizontal="left" vertical="center" wrapText="1"/>
    </xf>
    <xf numFmtId="0" fontId="4" fillId="4" borderId="0" xfId="0" applyFont="1" applyFill="1" applyAlignment="1">
      <alignment vertical="center"/>
    </xf>
    <xf numFmtId="0" fontId="4" fillId="4" borderId="0" xfId="1" applyNumberFormat="1" applyFont="1" applyFill="1" applyBorder="1" applyAlignment="1">
      <alignment vertical="center"/>
    </xf>
    <xf numFmtId="0" fontId="4" fillId="4" borderId="0" xfId="1" applyNumberFormat="1" applyFont="1" applyFill="1" applyBorder="1" applyAlignment="1">
      <alignment vertical="center" wrapText="1"/>
    </xf>
    <xf numFmtId="3" fontId="4" fillId="4" borderId="0" xfId="0" applyNumberFormat="1" applyFont="1" applyFill="1" applyAlignment="1">
      <alignment vertical="center"/>
    </xf>
    <xf numFmtId="3" fontId="4" fillId="4" borderId="0" xfId="1" applyNumberFormat="1" applyFont="1" applyFill="1" applyBorder="1" applyAlignment="1">
      <alignment vertical="center"/>
    </xf>
    <xf numFmtId="164" fontId="1" fillId="4" borderId="0" xfId="0" applyNumberFormat="1" applyFont="1" applyFill="1" applyAlignment="1">
      <alignment vertical="center"/>
    </xf>
    <xf numFmtId="3" fontId="7" fillId="4" borderId="0" xfId="0" applyNumberFormat="1" applyFont="1" applyFill="1" applyAlignment="1">
      <alignment horizontal="center" vertical="center"/>
    </xf>
    <xf numFmtId="3" fontId="16" fillId="4" borderId="0" xfId="0" applyNumberFormat="1" applyFont="1" applyFill="1" applyAlignment="1">
      <alignment horizontal="center" vertical="center"/>
    </xf>
    <xf numFmtId="164" fontId="16" fillId="4" borderId="0" xfId="1" applyNumberFormat="1" applyFont="1" applyFill="1" applyBorder="1" applyAlignment="1">
      <alignment horizontal="center" vertical="center"/>
    </xf>
    <xf numFmtId="164" fontId="15" fillId="4" borderId="0" xfId="1" applyNumberFormat="1" applyFont="1" applyFill="1" applyBorder="1" applyAlignment="1">
      <alignment horizontal="center" vertical="center"/>
    </xf>
    <xf numFmtId="0" fontId="55" fillId="4" borderId="0" xfId="0" applyFont="1" applyFill="1" applyAlignment="1">
      <alignment horizontal="center" vertical="center"/>
    </xf>
    <xf numFmtId="0" fontId="1" fillId="4" borderId="0" xfId="0" applyFont="1" applyFill="1" applyAlignment="1">
      <alignment horizontal="center" vertical="center" wrapText="1"/>
    </xf>
    <xf numFmtId="0" fontId="56" fillId="4" borderId="0" xfId="0" applyFont="1" applyFill="1" applyAlignment="1">
      <alignment horizontal="center" vertical="center"/>
    </xf>
    <xf numFmtId="0" fontId="56" fillId="4" borderId="0" xfId="1" applyNumberFormat="1" applyFont="1" applyFill="1" applyBorder="1" applyAlignment="1">
      <alignment horizontal="center" vertical="center"/>
    </xf>
    <xf numFmtId="0" fontId="55" fillId="4" borderId="0" xfId="1" applyNumberFormat="1" applyFont="1" applyFill="1" applyBorder="1" applyAlignment="1">
      <alignment horizontal="center" vertical="center"/>
    </xf>
    <xf numFmtId="0" fontId="18" fillId="0" borderId="6" xfId="0" applyFont="1" applyBorder="1" applyAlignment="1">
      <alignment horizontal="left" vertical="center" wrapText="1"/>
    </xf>
    <xf numFmtId="0" fontId="17" fillId="0" borderId="6" xfId="0" applyFont="1" applyBorder="1" applyAlignment="1">
      <alignment horizontal="left" vertical="center"/>
    </xf>
    <xf numFmtId="0" fontId="17" fillId="4" borderId="0" xfId="0" applyFont="1" applyFill="1" applyAlignment="1">
      <alignment vertical="center" wrapText="1"/>
    </xf>
    <xf numFmtId="0" fontId="14" fillId="5" borderId="21" xfId="0" applyFont="1" applyFill="1" applyBorder="1" applyAlignment="1">
      <alignment horizontal="center" vertical="center"/>
    </xf>
    <xf numFmtId="0" fontId="35" fillId="5" borderId="21" xfId="0" applyFont="1" applyFill="1" applyBorder="1" applyAlignment="1">
      <alignment horizontal="center" vertical="center"/>
    </xf>
    <xf numFmtId="0" fontId="36" fillId="5" borderId="21" xfId="0" applyFont="1" applyFill="1" applyBorder="1" applyAlignment="1">
      <alignment horizontal="center" vertical="center"/>
    </xf>
    <xf numFmtId="0" fontId="3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58" fillId="4" borderId="0" xfId="0" applyFont="1" applyFill="1" applyAlignment="1">
      <alignment vertical="center"/>
    </xf>
    <xf numFmtId="0" fontId="38" fillId="4" borderId="0" xfId="0" applyFont="1" applyFill="1"/>
    <xf numFmtId="0" fontId="0" fillId="4" borderId="0" xfId="0" applyFill="1" applyAlignment="1">
      <alignment horizontal="right"/>
    </xf>
    <xf numFmtId="0" fontId="10" fillId="4" borderId="0" xfId="0" applyFont="1" applyFill="1"/>
    <xf numFmtId="0" fontId="12" fillId="4" borderId="0" xfId="0" applyFont="1" applyFill="1"/>
    <xf numFmtId="0" fontId="59" fillId="4" borderId="0" xfId="0" applyFont="1" applyFill="1" applyAlignment="1">
      <alignment vertical="center"/>
    </xf>
    <xf numFmtId="0" fontId="46" fillId="4" borderId="0" xfId="0" applyFont="1" applyFill="1" applyAlignment="1">
      <alignment vertical="center"/>
    </xf>
    <xf numFmtId="0" fontId="3" fillId="4" borderId="9" xfId="0" applyFont="1" applyFill="1" applyBorder="1" applyAlignment="1">
      <alignment horizontal="center" vertical="center" wrapText="1"/>
    </xf>
    <xf numFmtId="0" fontId="7" fillId="0" borderId="9" xfId="0" applyFont="1" applyBorder="1" applyAlignment="1">
      <alignment horizontal="left" vertical="center"/>
    </xf>
    <xf numFmtId="0" fontId="0" fillId="4" borderId="11" xfId="0" applyFill="1" applyBorder="1" applyAlignment="1">
      <alignment horizontal="center" vertical="center"/>
    </xf>
    <xf numFmtId="0" fontId="4" fillId="4" borderId="2" xfId="0" applyFont="1" applyFill="1" applyBorder="1" applyAlignment="1">
      <alignment horizontal="center" vertical="center"/>
    </xf>
    <xf numFmtId="0" fontId="0" fillId="5" borderId="21" xfId="0" applyFill="1" applyBorder="1" applyAlignment="1">
      <alignment vertical="center"/>
    </xf>
    <xf numFmtId="0" fontId="15" fillId="5" borderId="20" xfId="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3" fillId="5" borderId="11" xfId="0" applyFont="1" applyFill="1" applyBorder="1" applyAlignment="1">
      <alignment horizontal="center" vertical="center" wrapText="1"/>
    </xf>
    <xf numFmtId="164" fontId="32" fillId="5" borderId="22" xfId="1" applyNumberFormat="1" applyFont="1" applyFill="1" applyBorder="1" applyAlignment="1">
      <alignment horizontal="center" vertical="center" wrapText="1"/>
    </xf>
    <xf numFmtId="0" fontId="24" fillId="4" borderId="11" xfId="0" applyFont="1" applyFill="1" applyBorder="1" applyAlignment="1">
      <alignment horizontal="center" vertical="center" wrapText="1"/>
    </xf>
    <xf numFmtId="0" fontId="12" fillId="4" borderId="0" xfId="0" applyFont="1" applyFill="1" applyAlignment="1">
      <alignment vertical="center"/>
    </xf>
    <xf numFmtId="0" fontId="39" fillId="0" borderId="12" xfId="0" applyFont="1" applyBorder="1" applyAlignment="1">
      <alignment horizontal="left" vertical="center" wrapText="1"/>
    </xf>
    <xf numFmtId="0" fontId="6" fillId="4" borderId="0" xfId="0" applyFont="1" applyFill="1" applyAlignment="1">
      <alignment horizontal="left" vertical="center"/>
    </xf>
    <xf numFmtId="0" fontId="24" fillId="4" borderId="0" xfId="0" applyFont="1" applyFill="1" applyAlignment="1">
      <alignment vertical="center"/>
    </xf>
    <xf numFmtId="0" fontId="6" fillId="4" borderId="8" xfId="0" applyFont="1" applyFill="1" applyBorder="1" applyAlignment="1">
      <alignment vertical="center"/>
    </xf>
    <xf numFmtId="0" fontId="30" fillId="4" borderId="4" xfId="0" applyFont="1" applyFill="1" applyBorder="1" applyAlignment="1">
      <alignment horizontal="right" vertical="center"/>
    </xf>
    <xf numFmtId="0" fontId="6" fillId="4" borderId="5" xfId="0" applyFont="1" applyFill="1" applyBorder="1" applyAlignment="1">
      <alignment horizontal="left" vertical="center"/>
    </xf>
    <xf numFmtId="0" fontId="24" fillId="4" borderId="6" xfId="0" applyFont="1" applyFill="1" applyBorder="1" applyAlignment="1">
      <alignment vertical="center"/>
    </xf>
    <xf numFmtId="0" fontId="9" fillId="4" borderId="9" xfId="0" applyFont="1" applyFill="1" applyBorder="1" applyAlignment="1">
      <alignment horizontal="left" vertical="center"/>
    </xf>
    <xf numFmtId="0" fontId="9" fillId="4" borderId="10" xfId="0" applyFont="1" applyFill="1" applyBorder="1" applyAlignment="1">
      <alignment horizontal="center" vertical="center"/>
    </xf>
    <xf numFmtId="0" fontId="39" fillId="0" borderId="6" xfId="0" applyFont="1" applyBorder="1" applyAlignment="1">
      <alignment horizontal="left" vertical="center"/>
    </xf>
    <xf numFmtId="0" fontId="12" fillId="0" borderId="6" xfId="0" applyFont="1" applyBorder="1" applyAlignment="1">
      <alignment horizontal="left" vertical="center"/>
    </xf>
    <xf numFmtId="164" fontId="16" fillId="3" borderId="0" xfId="1" applyNumberFormat="1" applyFont="1" applyFill="1" applyBorder="1" applyAlignment="1">
      <alignment horizontal="center" vertical="center"/>
    </xf>
    <xf numFmtId="164" fontId="31" fillId="0" borderId="10" xfId="1" applyNumberFormat="1" applyFont="1" applyFill="1" applyBorder="1" applyAlignment="1">
      <alignment horizontal="center" vertical="center" wrapText="1"/>
    </xf>
    <xf numFmtId="164" fontId="31" fillId="0" borderId="0" xfId="1" applyNumberFormat="1" applyFont="1" applyFill="1" applyBorder="1" applyAlignment="1">
      <alignment horizontal="center" vertical="center"/>
    </xf>
    <xf numFmtId="17" fontId="0" fillId="4" borderId="0" xfId="0" applyNumberFormat="1" applyFill="1" applyAlignment="1">
      <alignment vertical="center"/>
    </xf>
    <xf numFmtId="0" fontId="14" fillId="4" borderId="0" xfId="0" applyFont="1" applyFill="1"/>
    <xf numFmtId="0" fontId="14" fillId="4" borderId="0" xfId="0" applyFont="1" applyFill="1" applyAlignment="1">
      <alignment horizontal="center"/>
    </xf>
    <xf numFmtId="0" fontId="7" fillId="4" borderId="12" xfId="0" applyFont="1" applyFill="1" applyBorder="1"/>
    <xf numFmtId="0" fontId="7" fillId="4" borderId="3" xfId="0" applyFont="1" applyFill="1" applyBorder="1"/>
    <xf numFmtId="0" fontId="7" fillId="4" borderId="8" xfId="0" applyFont="1" applyFill="1" applyBorder="1" applyAlignment="1">
      <alignment horizontal="center"/>
    </xf>
    <xf numFmtId="0" fontId="7" fillId="4" borderId="0" xfId="0" applyFont="1" applyFill="1" applyAlignment="1">
      <alignment horizontal="center"/>
    </xf>
    <xf numFmtId="0" fontId="1" fillId="4" borderId="9" xfId="0" applyFont="1" applyFill="1" applyBorder="1"/>
    <xf numFmtId="0" fontId="7" fillId="4" borderId="1" xfId="0" applyFont="1" applyFill="1" applyBorder="1"/>
    <xf numFmtId="0" fontId="16" fillId="4" borderId="2" xfId="0" applyFont="1" applyFill="1" applyBorder="1" applyAlignment="1">
      <alignment horizontal="center"/>
    </xf>
    <xf numFmtId="0" fontId="16" fillId="4" borderId="10" xfId="0" applyFont="1" applyFill="1" applyBorder="1" applyAlignment="1">
      <alignment horizontal="center"/>
    </xf>
    <xf numFmtId="0" fontId="16" fillId="0" borderId="12" xfId="0" applyFont="1" applyBorder="1" applyAlignment="1">
      <alignment wrapText="1"/>
    </xf>
    <xf numFmtId="0" fontId="16" fillId="0" borderId="6" xfId="0" applyFont="1" applyBorder="1" applyAlignment="1">
      <alignment wrapText="1"/>
    </xf>
    <xf numFmtId="0" fontId="16" fillId="0" borderId="9" xfId="0" applyFont="1" applyBorder="1" applyAlignment="1">
      <alignment wrapText="1"/>
    </xf>
    <xf numFmtId="0" fontId="16" fillId="0" borderId="1" xfId="0" applyFont="1" applyBorder="1"/>
    <xf numFmtId="0" fontId="16" fillId="4" borderId="0" xfId="0" applyFont="1" applyFill="1"/>
    <xf numFmtId="0" fontId="15" fillId="4" borderId="0" xfId="0" applyFont="1" applyFill="1" applyAlignment="1">
      <alignment horizontal="center"/>
    </xf>
    <xf numFmtId="0" fontId="34" fillId="5" borderId="10" xfId="0" applyFont="1" applyFill="1" applyBorder="1" applyAlignment="1">
      <alignment horizontal="center" vertical="center"/>
    </xf>
    <xf numFmtId="3" fontId="15" fillId="0" borderId="3" xfId="0" applyNumberFormat="1" applyFont="1" applyBorder="1" applyAlignment="1">
      <alignment horizontal="center" vertical="center"/>
    </xf>
    <xf numFmtId="164" fontId="16" fillId="3" borderId="7" xfId="1" applyNumberFormat="1" applyFont="1" applyFill="1" applyBorder="1" applyAlignment="1">
      <alignment horizontal="center" vertical="center"/>
    </xf>
    <xf numFmtId="0" fontId="32" fillId="4" borderId="0" xfId="0" applyFont="1" applyFill="1" applyAlignment="1">
      <alignment vertical="center" wrapText="1"/>
    </xf>
    <xf numFmtId="164" fontId="15" fillId="0" borderId="8" xfId="1" applyNumberFormat="1" applyFont="1" applyFill="1" applyBorder="1" applyAlignment="1">
      <alignment horizontal="center" vertical="center"/>
    </xf>
    <xf numFmtId="0" fontId="39" fillId="4" borderId="0" xfId="0" applyFont="1" applyFill="1" applyAlignment="1">
      <alignment vertical="center"/>
    </xf>
    <xf numFmtId="3" fontId="1" fillId="0" borderId="1" xfId="8" applyNumberFormat="1" applyFont="1" applyFill="1" applyBorder="1" applyAlignment="1">
      <alignment horizontal="center" vertical="center"/>
    </xf>
    <xf numFmtId="0" fontId="2" fillId="4" borderId="0" xfId="0" applyFont="1" applyFill="1" applyAlignment="1">
      <alignment vertical="center"/>
    </xf>
    <xf numFmtId="164" fontId="1" fillId="3" borderId="1" xfId="1" applyNumberFormat="1" applyFont="1" applyFill="1" applyBorder="1" applyAlignment="1">
      <alignment horizontal="center" vertical="center"/>
    </xf>
    <xf numFmtId="164" fontId="1" fillId="3" borderId="10" xfId="1"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3" xfId="0" applyFont="1" applyBorder="1" applyAlignment="1">
      <alignment horizontal="center" vertical="center"/>
    </xf>
    <xf numFmtId="0" fontId="16" fillId="0" borderId="0" xfId="0" applyFont="1"/>
    <xf numFmtId="0" fontId="15" fillId="0" borderId="4" xfId="0" applyFont="1" applyBorder="1" applyAlignment="1">
      <alignment horizontal="left" vertical="center"/>
    </xf>
    <xf numFmtId="164" fontId="16" fillId="3" borderId="5" xfId="1" applyNumberFormat="1" applyFont="1" applyFill="1" applyBorder="1" applyAlignment="1">
      <alignment horizontal="center" vertical="center"/>
    </xf>
    <xf numFmtId="0" fontId="16" fillId="0" borderId="4" xfId="0" applyFont="1" applyBorder="1" applyAlignment="1">
      <alignment horizontal="left" vertical="center"/>
    </xf>
    <xf numFmtId="164" fontId="16" fillId="3" borderId="8" xfId="1" applyNumberFormat="1" applyFont="1" applyFill="1" applyBorder="1" applyAlignment="1">
      <alignment horizontal="center" vertical="center"/>
    </xf>
    <xf numFmtId="0" fontId="32" fillId="0" borderId="6" xfId="0" applyFont="1" applyBorder="1" applyAlignment="1">
      <alignment horizontal="left" vertical="center"/>
    </xf>
    <xf numFmtId="3" fontId="10" fillId="4" borderId="0" xfId="0" applyNumberFormat="1" applyFont="1" applyFill="1"/>
    <xf numFmtId="0" fontId="3" fillId="4" borderId="20"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16" fillId="0" borderId="3" xfId="0" applyFont="1" applyBorder="1"/>
    <xf numFmtId="0" fontId="32" fillId="0" borderId="11" xfId="0" applyFont="1" applyBorder="1" applyAlignment="1">
      <alignment horizontal="center" vertical="center" wrapText="1"/>
    </xf>
    <xf numFmtId="0" fontId="4" fillId="0" borderId="20" xfId="0" applyFont="1" applyBorder="1" applyAlignment="1">
      <alignment horizontal="center" vertical="center"/>
    </xf>
    <xf numFmtId="164" fontId="31" fillId="0" borderId="7" xfId="1" applyNumberFormat="1" applyFont="1" applyFill="1" applyBorder="1" applyAlignment="1">
      <alignment horizontal="center" vertical="center"/>
    </xf>
    <xf numFmtId="164" fontId="31" fillId="0" borderId="21" xfId="1" applyNumberFormat="1" applyFont="1" applyFill="1" applyBorder="1" applyAlignment="1">
      <alignment horizontal="center" vertical="center"/>
    </xf>
    <xf numFmtId="164" fontId="31" fillId="0" borderId="12" xfId="1" applyNumberFormat="1" applyFont="1" applyFill="1" applyBorder="1" applyAlignment="1">
      <alignment horizontal="center" vertical="center"/>
    </xf>
    <xf numFmtId="164" fontId="31" fillId="0" borderId="3" xfId="1" applyNumberFormat="1" applyFont="1" applyFill="1" applyBorder="1" applyAlignment="1">
      <alignment horizontal="center" vertical="center"/>
    </xf>
    <xf numFmtId="164" fontId="31" fillId="0" borderId="6" xfId="1" applyNumberFormat="1" applyFont="1" applyFill="1" applyBorder="1" applyAlignment="1">
      <alignment horizontal="center" vertical="center"/>
    </xf>
    <xf numFmtId="0" fontId="62" fillId="4" borderId="0" xfId="0" applyFont="1" applyFill="1" applyAlignment="1">
      <alignment vertical="center"/>
    </xf>
    <xf numFmtId="0" fontId="4" fillId="0" borderId="21" xfId="0" applyFont="1" applyBorder="1" applyAlignment="1">
      <alignment horizontal="center" vertical="center"/>
    </xf>
    <xf numFmtId="0" fontId="63" fillId="4" borderId="0" xfId="0" applyFont="1" applyFill="1" applyAlignment="1">
      <alignment vertical="center"/>
    </xf>
    <xf numFmtId="0" fontId="4" fillId="0" borderId="22" xfId="0" applyFont="1" applyBorder="1" applyAlignment="1">
      <alignment horizontal="center" vertical="center"/>
    </xf>
    <xf numFmtId="0" fontId="1" fillId="4" borderId="11" xfId="0" applyFont="1" applyFill="1" applyBorder="1" applyAlignment="1">
      <alignment vertical="center"/>
    </xf>
    <xf numFmtId="0" fontId="4" fillId="4" borderId="1" xfId="0" applyFont="1" applyFill="1" applyBorder="1" applyAlignment="1">
      <alignment vertical="center"/>
    </xf>
    <xf numFmtId="0" fontId="1" fillId="4" borderId="3" xfId="0" applyFont="1" applyFill="1" applyBorder="1" applyAlignment="1">
      <alignment horizontal="center" vertical="center"/>
    </xf>
    <xf numFmtId="0" fontId="0" fillId="4" borderId="8" xfId="0" applyFill="1" applyBorder="1" applyAlignment="1">
      <alignment horizontal="center" vertical="center"/>
    </xf>
    <xf numFmtId="0" fontId="32" fillId="4" borderId="1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4" fillId="4" borderId="20" xfId="0" applyFont="1" applyFill="1" applyBorder="1" applyAlignment="1">
      <alignment horizontal="center" vertical="center"/>
    </xf>
    <xf numFmtId="164" fontId="31" fillId="4" borderId="12" xfId="1" applyNumberFormat="1" applyFont="1" applyFill="1" applyBorder="1" applyAlignment="1">
      <alignment horizontal="center" vertical="center"/>
    </xf>
    <xf numFmtId="164" fontId="31" fillId="4" borderId="3" xfId="1" applyNumberFormat="1" applyFont="1" applyFill="1" applyBorder="1" applyAlignment="1">
      <alignment horizontal="center" vertical="center"/>
    </xf>
    <xf numFmtId="164" fontId="31" fillId="4" borderId="8" xfId="1" applyNumberFormat="1" applyFont="1" applyFill="1" applyBorder="1" applyAlignment="1">
      <alignment horizontal="center" vertical="center"/>
    </xf>
    <xf numFmtId="0" fontId="4" fillId="4" borderId="21" xfId="0" applyFont="1" applyFill="1" applyBorder="1" applyAlignment="1">
      <alignment horizontal="center" vertical="center"/>
    </xf>
    <xf numFmtId="164" fontId="31" fillId="4" borderId="6" xfId="1" applyNumberFormat="1" applyFont="1" applyFill="1" applyBorder="1" applyAlignment="1">
      <alignment horizontal="center" vertical="center"/>
    </xf>
    <xf numFmtId="164" fontId="31" fillId="4" borderId="0" xfId="1" applyNumberFormat="1" applyFont="1" applyFill="1" applyBorder="1" applyAlignment="1">
      <alignment horizontal="center" vertical="center"/>
    </xf>
    <xf numFmtId="164" fontId="31" fillId="4" borderId="7" xfId="1" applyNumberFormat="1" applyFont="1" applyFill="1" applyBorder="1" applyAlignment="1">
      <alignment horizontal="center" vertical="center"/>
    </xf>
    <xf numFmtId="164" fontId="31" fillId="4" borderId="0" xfId="1" applyNumberFormat="1" applyFont="1" applyFill="1" applyBorder="1" applyAlignment="1">
      <alignment horizontal="center" vertical="center" wrapText="1"/>
    </xf>
    <xf numFmtId="164" fontId="31" fillId="4" borderId="6" xfId="1" applyNumberFormat="1" applyFont="1" applyFill="1" applyBorder="1" applyAlignment="1">
      <alignment horizontal="center" vertical="center" wrapText="1"/>
    </xf>
    <xf numFmtId="164" fontId="32" fillId="4" borderId="6" xfId="1" applyNumberFormat="1" applyFont="1" applyFill="1" applyBorder="1" applyAlignment="1">
      <alignment horizontal="center" vertical="center" wrapText="1"/>
    </xf>
    <xf numFmtId="0" fontId="4" fillId="4" borderId="22" xfId="0" applyFont="1" applyFill="1" applyBorder="1" applyAlignment="1">
      <alignment horizontal="center" vertical="center"/>
    </xf>
    <xf numFmtId="164" fontId="31" fillId="4" borderId="9" xfId="1" applyNumberFormat="1" applyFont="1" applyFill="1" applyBorder="1" applyAlignment="1">
      <alignment horizontal="center" vertical="center" wrapText="1"/>
    </xf>
    <xf numFmtId="164" fontId="31" fillId="4" borderId="1" xfId="1" applyNumberFormat="1" applyFont="1" applyFill="1" applyBorder="1" applyAlignment="1">
      <alignment horizontal="center" vertical="center" wrapText="1"/>
    </xf>
    <xf numFmtId="0" fontId="15" fillId="4" borderId="3" xfId="5" applyFont="1" applyFill="1" applyBorder="1" applyAlignment="1">
      <alignment horizontal="center" vertical="center" wrapText="1"/>
    </xf>
    <xf numFmtId="0" fontId="49" fillId="4" borderId="0" xfId="2" applyFont="1" applyFill="1" applyBorder="1" applyAlignment="1">
      <alignment horizontal="center" vertical="center" wrapText="1"/>
    </xf>
    <xf numFmtId="3" fontId="0" fillId="4" borderId="0" xfId="0" applyNumberFormat="1" applyFill="1"/>
    <xf numFmtId="0" fontId="31" fillId="0" borderId="4" xfId="0" applyFont="1" applyBorder="1" applyAlignment="1">
      <alignment horizontal="left" vertical="center" wrapText="1"/>
    </xf>
    <xf numFmtId="0" fontId="10" fillId="4" borderId="0" xfId="0" applyFont="1" applyFill="1" applyAlignment="1">
      <alignment horizontal="left" vertical="center"/>
    </xf>
    <xf numFmtId="164" fontId="31" fillId="4" borderId="3" xfId="1" applyNumberFormat="1" applyFont="1" applyFill="1" applyBorder="1" applyAlignment="1">
      <alignment horizontal="center" vertical="center" wrapText="1"/>
    </xf>
    <xf numFmtId="0" fontId="64" fillId="4" borderId="0" xfId="0" applyFont="1" applyFill="1" applyAlignment="1">
      <alignment vertical="center"/>
    </xf>
    <xf numFmtId="16" fontId="0" fillId="4" borderId="0" xfId="0" applyNumberFormat="1" applyFill="1" applyAlignment="1">
      <alignment vertical="center"/>
    </xf>
    <xf numFmtId="0" fontId="45" fillId="4" borderId="0" xfId="0" applyFont="1" applyFill="1" applyAlignment="1">
      <alignment horizontal="center" vertical="center" wrapText="1"/>
    </xf>
    <xf numFmtId="164" fontId="0" fillId="4" borderId="0" xfId="0" applyNumberFormat="1" applyFill="1" applyAlignment="1">
      <alignment horizontal="center" vertical="center"/>
    </xf>
    <xf numFmtId="0" fontId="5" fillId="2" borderId="0" xfId="0" applyFont="1" applyFill="1" applyAlignment="1">
      <alignment vertical="center"/>
    </xf>
    <xf numFmtId="0" fontId="32" fillId="4" borderId="3" xfId="0" applyFont="1" applyFill="1" applyBorder="1" applyAlignment="1">
      <alignment horizontal="left" vertical="center"/>
    </xf>
    <xf numFmtId="164" fontId="31" fillId="4" borderId="11" xfId="1" applyNumberFormat="1" applyFont="1" applyFill="1" applyBorder="1" applyAlignment="1">
      <alignment horizontal="center" vertical="center"/>
    </xf>
    <xf numFmtId="164" fontId="31" fillId="4" borderId="11" xfId="1" applyNumberFormat="1" applyFont="1" applyFill="1" applyBorder="1" applyAlignment="1">
      <alignment horizontal="center" vertical="center" wrapText="1"/>
    </xf>
    <xf numFmtId="0" fontId="0" fillId="2" borderId="11" xfId="0" applyFill="1" applyBorder="1" applyAlignment="1">
      <alignment vertical="center"/>
    </xf>
    <xf numFmtId="0" fontId="0" fillId="4" borderId="1" xfId="0" applyFill="1" applyBorder="1"/>
    <xf numFmtId="0" fontId="0" fillId="4" borderId="10" xfId="0" applyFill="1" applyBorder="1"/>
    <xf numFmtId="0" fontId="16" fillId="5" borderId="20" xfId="0" applyFont="1" applyFill="1" applyBorder="1" applyAlignment="1">
      <alignment vertical="center"/>
    </xf>
    <xf numFmtId="0" fontId="16" fillId="5" borderId="21" xfId="0" applyFont="1" applyFill="1" applyBorder="1" applyAlignment="1">
      <alignment vertical="center"/>
    </xf>
    <xf numFmtId="0" fontId="35" fillId="5" borderId="20" xfId="0" applyFont="1" applyFill="1" applyBorder="1" applyAlignment="1">
      <alignment horizontal="center" vertical="center"/>
    </xf>
    <xf numFmtId="0" fontId="35" fillId="5" borderId="22" xfId="0" applyFont="1" applyFill="1" applyBorder="1" applyAlignment="1">
      <alignment horizontal="center" vertical="center"/>
    </xf>
    <xf numFmtId="164" fontId="16" fillId="3" borderId="10" xfId="1" applyNumberFormat="1" applyFont="1" applyFill="1" applyBorder="1" applyAlignment="1">
      <alignment horizontal="center" vertical="center"/>
    </xf>
    <xf numFmtId="0" fontId="16" fillId="0" borderId="0" xfId="0" applyFont="1" applyAlignment="1">
      <alignment horizontal="left" vertical="center"/>
    </xf>
    <xf numFmtId="0" fontId="65" fillId="14" borderId="0" xfId="0" applyFont="1" applyFill="1" applyAlignment="1">
      <alignment horizontal="center" vertical="center"/>
    </xf>
    <xf numFmtId="0" fontId="46" fillId="15" borderId="0" xfId="0" applyFont="1" applyFill="1" applyAlignment="1">
      <alignment horizontal="center" vertical="center"/>
    </xf>
    <xf numFmtId="0" fontId="65" fillId="14" borderId="0" xfId="0" applyFont="1" applyFill="1" applyAlignment="1">
      <alignment horizontal="left" vertical="center"/>
    </xf>
    <xf numFmtId="0" fontId="46" fillId="15" borderId="0" xfId="0" applyFont="1" applyFill="1" applyAlignment="1">
      <alignment horizontal="left" vertical="center"/>
    </xf>
    <xf numFmtId="0" fontId="55" fillId="4" borderId="2" xfId="0" applyFont="1" applyFill="1" applyBorder="1" applyAlignment="1">
      <alignment horizontal="center" vertical="center" wrapText="1"/>
    </xf>
    <xf numFmtId="0" fontId="66" fillId="4" borderId="2" xfId="0" applyFont="1" applyFill="1" applyBorder="1" applyAlignment="1">
      <alignment horizontal="center" vertical="center" wrapText="1"/>
    </xf>
    <xf numFmtId="0" fontId="61" fillId="4" borderId="0" xfId="0" applyFont="1" applyFill="1" applyAlignment="1">
      <alignment horizontal="center" vertical="center"/>
    </xf>
    <xf numFmtId="0" fontId="60" fillId="4" borderId="2" xfId="0" applyFont="1" applyFill="1" applyBorder="1" applyAlignment="1">
      <alignment horizontal="center"/>
    </xf>
    <xf numFmtId="0" fontId="3" fillId="0" borderId="4" xfId="0" applyFont="1" applyBorder="1" applyAlignment="1">
      <alignment horizontal="left" vertical="center" wrapText="1"/>
    </xf>
    <xf numFmtId="0" fontId="7" fillId="4"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15" fontId="50" fillId="4" borderId="11" xfId="3" applyNumberFormat="1" applyFont="1" applyFill="1" applyBorder="1" applyAlignment="1">
      <alignment horizontal="center" vertical="center"/>
    </xf>
    <xf numFmtId="164" fontId="31" fillId="0" borderId="8" xfId="1" applyNumberFormat="1" applyFont="1" applyFill="1" applyBorder="1" applyAlignment="1">
      <alignment horizontal="center" vertical="center"/>
    </xf>
    <xf numFmtId="164" fontId="31" fillId="0" borderId="9" xfId="1" applyNumberFormat="1" applyFont="1" applyFill="1" applyBorder="1" applyAlignment="1">
      <alignment horizontal="center" vertical="center"/>
    </xf>
    <xf numFmtId="164" fontId="31" fillId="0" borderId="1" xfId="1" applyNumberFormat="1" applyFont="1" applyFill="1" applyBorder="1" applyAlignment="1">
      <alignment horizontal="center" vertical="center"/>
    </xf>
    <xf numFmtId="164" fontId="31" fillId="0" borderId="10" xfId="1" applyNumberFormat="1" applyFont="1" applyFill="1" applyBorder="1" applyAlignment="1">
      <alignment horizontal="center" vertical="center"/>
    </xf>
    <xf numFmtId="164" fontId="31" fillId="0" borderId="20" xfId="1" applyNumberFormat="1" applyFont="1" applyFill="1" applyBorder="1" applyAlignment="1">
      <alignment horizontal="center" vertical="center"/>
    </xf>
    <xf numFmtId="164" fontId="31" fillId="0" borderId="22" xfId="1" applyNumberFormat="1" applyFont="1" applyFill="1" applyBorder="1" applyAlignment="1">
      <alignment horizontal="center" vertical="center"/>
    </xf>
    <xf numFmtId="3" fontId="16" fillId="3" borderId="0" xfId="0" applyNumberFormat="1" applyFont="1" applyFill="1" applyAlignment="1">
      <alignment horizontal="center" vertical="center"/>
    </xf>
    <xf numFmtId="3" fontId="16" fillId="0" borderId="0" xfId="0" applyNumberFormat="1" applyFont="1" applyAlignment="1">
      <alignment horizontal="center" vertical="center"/>
    </xf>
    <xf numFmtId="3" fontId="16" fillId="0" borderId="7" xfId="0" applyNumberFormat="1" applyFont="1" applyBorder="1" applyAlignment="1">
      <alignment horizontal="center" vertical="center"/>
    </xf>
    <xf numFmtId="3" fontId="15" fillId="3" borderId="2" xfId="0" applyNumberFormat="1" applyFont="1" applyFill="1" applyBorder="1" applyAlignment="1">
      <alignment horizontal="center" vertical="center"/>
    </xf>
    <xf numFmtId="3" fontId="15" fillId="0" borderId="2" xfId="0" applyNumberFormat="1" applyFont="1" applyBorder="1" applyAlignment="1">
      <alignment horizontal="center" vertical="center"/>
    </xf>
    <xf numFmtId="3" fontId="15" fillId="0" borderId="5" xfId="0" applyNumberFormat="1" applyFont="1" applyBorder="1" applyAlignment="1">
      <alignment horizontal="center" vertical="center"/>
    </xf>
    <xf numFmtId="0" fontId="32" fillId="4" borderId="0" xfId="1" applyNumberFormat="1" applyFont="1" applyFill="1" applyBorder="1" applyAlignment="1">
      <alignment horizontal="center" vertical="center" wrapText="1"/>
    </xf>
    <xf numFmtId="0" fontId="32" fillId="0" borderId="0" xfId="0" applyFont="1" applyAlignment="1">
      <alignment horizontal="center" vertical="center" wrapText="1"/>
    </xf>
    <xf numFmtId="0" fontId="16" fillId="0" borderId="0" xfId="0" applyFont="1" applyAlignment="1">
      <alignment horizontal="center" vertical="center" wrapText="1"/>
    </xf>
    <xf numFmtId="0" fontId="60" fillId="0" borderId="0" xfId="0" applyFont="1" applyAlignment="1">
      <alignment horizontal="center" vertical="center"/>
    </xf>
    <xf numFmtId="164" fontId="60" fillId="0" borderId="7" xfId="1" applyNumberFormat="1" applyFont="1" applyFill="1" applyBorder="1" applyAlignment="1">
      <alignment horizontal="center" vertical="center"/>
    </xf>
    <xf numFmtId="0" fontId="32" fillId="0" borderId="0" xfId="1" applyNumberFormat="1" applyFont="1" applyFill="1" applyBorder="1" applyAlignment="1">
      <alignment horizontal="center" vertical="center" wrapText="1"/>
    </xf>
    <xf numFmtId="164" fontId="15" fillId="3" borderId="2" xfId="0" applyNumberFormat="1" applyFont="1" applyFill="1" applyBorder="1" applyAlignment="1">
      <alignment horizontal="center" vertical="center"/>
    </xf>
    <xf numFmtId="3" fontId="61" fillId="0" borderId="2" xfId="0" applyNumberFormat="1" applyFont="1" applyBorder="1" applyAlignment="1">
      <alignment horizontal="center" vertical="center"/>
    </xf>
    <xf numFmtId="164" fontId="61" fillId="0" borderId="5" xfId="1" applyNumberFormat="1" applyFont="1" applyFill="1" applyBorder="1" applyAlignment="1">
      <alignment horizontal="center" vertical="center"/>
    </xf>
    <xf numFmtId="164" fontId="16" fillId="0" borderId="0" xfId="1" applyNumberFormat="1" applyFont="1" applyFill="1" applyBorder="1" applyAlignment="1">
      <alignment horizontal="center" vertical="center"/>
    </xf>
    <xf numFmtId="164" fontId="16" fillId="0" borderId="7" xfId="1" applyNumberFormat="1" applyFont="1" applyFill="1" applyBorder="1" applyAlignment="1">
      <alignment horizontal="center" vertical="center"/>
    </xf>
    <xf numFmtId="164" fontId="16" fillId="3" borderId="2" xfId="1" applyNumberFormat="1" applyFont="1" applyFill="1" applyBorder="1" applyAlignment="1">
      <alignment horizontal="center" vertical="center"/>
    </xf>
    <xf numFmtId="164" fontId="15" fillId="3" borderId="2" xfId="1" applyNumberFormat="1" applyFont="1" applyFill="1" applyBorder="1" applyAlignment="1">
      <alignment horizontal="center" vertical="center"/>
    </xf>
    <xf numFmtId="0" fontId="67" fillId="4" borderId="0" xfId="0" applyFont="1" applyFill="1" applyAlignment="1">
      <alignment vertical="center" wrapText="1"/>
    </xf>
    <xf numFmtId="0" fontId="32" fillId="0" borderId="0" xfId="0" applyFont="1" applyAlignment="1">
      <alignment horizontal="center" vertical="center"/>
    </xf>
    <xf numFmtId="0" fontId="68" fillId="0" borderId="0" xfId="0" applyFont="1" applyAlignment="1">
      <alignment horizontal="center" vertical="center" wrapText="1"/>
    </xf>
    <xf numFmtId="0" fontId="32" fillId="0" borderId="0" xfId="1" applyNumberFormat="1" applyFont="1" applyFill="1" applyBorder="1" applyAlignment="1">
      <alignment horizontal="center" vertical="center"/>
    </xf>
    <xf numFmtId="0" fontId="68" fillId="0" borderId="0" xfId="1" applyNumberFormat="1" applyFont="1" applyFill="1" applyBorder="1" applyAlignment="1">
      <alignment horizontal="center" vertical="center" wrapText="1"/>
    </xf>
    <xf numFmtId="3" fontId="4" fillId="4" borderId="0" xfId="1" applyNumberFormat="1"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3" xfId="0" applyFont="1" applyBorder="1" applyAlignment="1">
      <alignment horizontal="right" vertical="center" wrapText="1"/>
    </xf>
    <xf numFmtId="164" fontId="32" fillId="0" borderId="3" xfId="0" applyNumberFormat="1" applyFont="1" applyBorder="1" applyAlignment="1">
      <alignment vertical="center" wrapText="1"/>
    </xf>
    <xf numFmtId="164" fontId="32" fillId="0" borderId="8" xfId="0" applyNumberFormat="1" applyFont="1" applyBorder="1" applyAlignment="1">
      <alignment vertical="center" wrapText="1"/>
    </xf>
    <xf numFmtId="0" fontId="32" fillId="0" borderId="0" xfId="0" applyFont="1" applyAlignment="1">
      <alignment horizontal="right" vertical="center" wrapText="1"/>
    </xf>
    <xf numFmtId="164" fontId="32" fillId="0" borderId="0" xfId="0" applyNumberFormat="1" applyFont="1" applyAlignment="1">
      <alignment vertical="center" wrapText="1"/>
    </xf>
    <xf numFmtId="164" fontId="32" fillId="0" borderId="7" xfId="0" applyNumberFormat="1" applyFont="1" applyBorder="1" applyAlignment="1">
      <alignment vertical="center" wrapText="1"/>
    </xf>
    <xf numFmtId="0" fontId="32" fillId="0" borderId="1" xfId="0" applyFont="1" applyBorder="1" applyAlignment="1">
      <alignment horizontal="center" vertical="center" wrapText="1"/>
    </xf>
    <xf numFmtId="0" fontId="32" fillId="0" borderId="1" xfId="0" applyFont="1" applyBorder="1" applyAlignment="1">
      <alignment horizontal="right" vertical="center" wrapText="1"/>
    </xf>
    <xf numFmtId="164" fontId="32" fillId="0" borderId="1" xfId="0" applyNumberFormat="1" applyFont="1" applyBorder="1" applyAlignment="1">
      <alignment vertical="center" wrapText="1"/>
    </xf>
    <xf numFmtId="164" fontId="32" fillId="0" borderId="10" xfId="0" applyNumberFormat="1" applyFont="1" applyBorder="1" applyAlignment="1">
      <alignment vertical="center" wrapText="1"/>
    </xf>
    <xf numFmtId="164" fontId="32" fillId="0" borderId="3" xfId="1" applyNumberFormat="1" applyFont="1" applyFill="1" applyBorder="1" applyAlignment="1">
      <alignment horizontal="center" vertical="center"/>
    </xf>
    <xf numFmtId="164" fontId="32" fillId="0" borderId="3" xfId="1" applyNumberFormat="1" applyFont="1" applyFill="1" applyBorder="1" applyAlignment="1">
      <alignment horizontal="center" vertical="center" wrapText="1"/>
    </xf>
    <xf numFmtId="164" fontId="16" fillId="3" borderId="3" xfId="1" applyNumberFormat="1" applyFont="1" applyFill="1" applyBorder="1" applyAlignment="1">
      <alignment horizontal="center" vertical="center"/>
    </xf>
    <xf numFmtId="164" fontId="32" fillId="0" borderId="0" xfId="1" applyNumberFormat="1" applyFont="1" applyFill="1" applyBorder="1" applyAlignment="1">
      <alignment horizontal="center" vertical="center"/>
    </xf>
    <xf numFmtId="164" fontId="32" fillId="0" borderId="0" xfId="1" applyNumberFormat="1" applyFont="1" applyFill="1" applyBorder="1" applyAlignment="1">
      <alignment horizontal="center" vertical="center" wrapText="1"/>
    </xf>
    <xf numFmtId="164" fontId="32" fillId="0" borderId="1" xfId="1" applyNumberFormat="1" applyFont="1" applyFill="1" applyBorder="1" applyAlignment="1">
      <alignment horizontal="center" vertical="center"/>
    </xf>
    <xf numFmtId="164" fontId="16" fillId="3" borderId="1" xfId="1" applyNumberFormat="1" applyFont="1" applyFill="1" applyBorder="1" applyAlignment="1">
      <alignment horizontal="center" vertical="center"/>
    </xf>
    <xf numFmtId="3" fontId="31" fillId="0" borderId="1" xfId="0" applyNumberFormat="1" applyFont="1" applyBorder="1" applyAlignment="1">
      <alignment horizontal="center" vertical="center"/>
    </xf>
    <xf numFmtId="164" fontId="31" fillId="0" borderId="1"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164" fontId="31" fillId="0" borderId="2" xfId="1" applyNumberFormat="1" applyFont="1" applyFill="1" applyBorder="1" applyAlignment="1">
      <alignment horizontal="center" vertical="center"/>
    </xf>
    <xf numFmtId="164" fontId="31" fillId="0" borderId="5" xfId="1" applyNumberFormat="1" applyFont="1" applyFill="1" applyBorder="1" applyAlignment="1">
      <alignment horizontal="center" vertical="center" wrapText="1"/>
    </xf>
    <xf numFmtId="0" fontId="1" fillId="5" borderId="8"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10" xfId="0" applyFont="1" applyFill="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164" fontId="32" fillId="0" borderId="8" xfId="1" applyNumberFormat="1" applyFont="1" applyFill="1" applyBorder="1" applyAlignment="1">
      <alignment horizontal="center" vertical="center" wrapText="1"/>
    </xf>
    <xf numFmtId="164" fontId="32" fillId="0" borderId="10" xfId="1" applyNumberFormat="1" applyFont="1" applyFill="1" applyBorder="1" applyAlignment="1">
      <alignment horizontal="center" vertical="center" wrapText="1"/>
    </xf>
    <xf numFmtId="164" fontId="32" fillId="4" borderId="0" xfId="1" applyNumberFormat="1" applyFont="1" applyFill="1" applyBorder="1" applyAlignment="1">
      <alignment horizontal="center" vertical="center"/>
    </xf>
    <xf numFmtId="0" fontId="31" fillId="4" borderId="3" xfId="0" applyFont="1" applyFill="1" applyBorder="1" applyAlignment="1">
      <alignment vertical="center" wrapText="1"/>
    </xf>
    <xf numFmtId="164" fontId="16" fillId="0" borderId="3" xfId="1" applyNumberFormat="1" applyFont="1" applyFill="1" applyBorder="1" applyAlignment="1">
      <alignment horizontal="center" vertical="center"/>
    </xf>
    <xf numFmtId="164" fontId="16" fillId="0" borderId="3" xfId="0" applyNumberFormat="1" applyFont="1" applyBorder="1" applyAlignment="1">
      <alignment horizontal="center" vertical="center"/>
    </xf>
    <xf numFmtId="164" fontId="16" fillId="0" borderId="3" xfId="0" applyNumberFormat="1" applyFont="1" applyBorder="1" applyAlignment="1">
      <alignment horizontal="center" vertical="center" wrapText="1"/>
    </xf>
    <xf numFmtId="0" fontId="60" fillId="0" borderId="3" xfId="0" applyFont="1" applyBorder="1" applyAlignment="1">
      <alignment horizontal="center" vertical="center"/>
    </xf>
    <xf numFmtId="164" fontId="60" fillId="0" borderId="3" xfId="0" applyNumberFormat="1" applyFont="1" applyBorder="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Alignment="1">
      <alignment horizontal="center" vertical="center" wrapText="1"/>
    </xf>
    <xf numFmtId="164" fontId="60" fillId="0" borderId="0" xfId="0" applyNumberFormat="1" applyFont="1" applyAlignment="1">
      <alignment horizontal="center" vertical="center"/>
    </xf>
    <xf numFmtId="3" fontId="60" fillId="0" borderId="0" xfId="0" applyNumberFormat="1" applyFont="1" applyAlignment="1">
      <alignment horizontal="center" vertical="center"/>
    </xf>
    <xf numFmtId="164" fontId="16" fillId="0" borderId="1" xfId="1" applyNumberFormat="1" applyFont="1" applyFill="1" applyBorder="1" applyAlignment="1">
      <alignment horizontal="center" vertical="center"/>
    </xf>
    <xf numFmtId="164" fontId="16" fillId="0" borderId="1" xfId="0" applyNumberFormat="1" applyFont="1" applyBorder="1" applyAlignment="1">
      <alignment horizontal="center" vertical="center"/>
    </xf>
    <xf numFmtId="164" fontId="16" fillId="0" borderId="1" xfId="0" applyNumberFormat="1" applyFont="1" applyBorder="1" applyAlignment="1">
      <alignment horizontal="center" vertical="center" wrapText="1"/>
    </xf>
    <xf numFmtId="0" fontId="60" fillId="0" borderId="1" xfId="0" applyFont="1" applyBorder="1" applyAlignment="1">
      <alignment horizontal="center" vertical="center"/>
    </xf>
    <xf numFmtId="164" fontId="60" fillId="0" borderId="1"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center" vertical="center"/>
    </xf>
    <xf numFmtId="164" fontId="15" fillId="0" borderId="0" xfId="1" applyNumberFormat="1" applyFont="1" applyFill="1" applyBorder="1" applyAlignment="1">
      <alignment horizontal="center" vertical="center"/>
    </xf>
    <xf numFmtId="164" fontId="15" fillId="0" borderId="0" xfId="0" applyNumberFormat="1" applyFont="1" applyAlignment="1">
      <alignment horizontal="center" vertical="center" wrapText="1"/>
    </xf>
    <xf numFmtId="3" fontId="61" fillId="0" borderId="0" xfId="0" applyNumberFormat="1" applyFont="1" applyAlignment="1">
      <alignment horizontal="center" vertical="center"/>
    </xf>
    <xf numFmtId="164" fontId="61" fillId="0" borderId="7" xfId="0" applyNumberFormat="1" applyFont="1" applyBorder="1" applyAlignment="1">
      <alignment horizontal="center" vertical="center"/>
    </xf>
    <xf numFmtId="3" fontId="16" fillId="0" borderId="1" xfId="0" applyNumberFormat="1" applyFont="1" applyBorder="1" applyAlignment="1">
      <alignment horizontal="center" vertical="center"/>
    </xf>
    <xf numFmtId="164" fontId="16" fillId="3" borderId="1" xfId="0" applyNumberFormat="1" applyFont="1" applyFill="1" applyBorder="1" applyAlignment="1">
      <alignment horizontal="center" vertical="center"/>
    </xf>
    <xf numFmtId="164" fontId="60" fillId="0" borderId="10" xfId="0" applyNumberFormat="1" applyFont="1" applyBorder="1" applyAlignment="1">
      <alignment horizontal="center" vertical="center"/>
    </xf>
    <xf numFmtId="164" fontId="16" fillId="0" borderId="3" xfId="1" applyNumberFormat="1" applyFont="1" applyFill="1" applyBorder="1" applyAlignment="1">
      <alignment horizontal="center" vertical="center" wrapText="1"/>
    </xf>
    <xf numFmtId="164" fontId="16" fillId="0" borderId="0"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3" fontId="15" fillId="0" borderId="1" xfId="0" applyNumberFormat="1" applyFont="1" applyBorder="1" applyAlignment="1">
      <alignment horizontal="center" vertical="center"/>
    </xf>
    <xf numFmtId="164" fontId="15" fillId="0" borderId="1"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4" fontId="15" fillId="0" borderId="10" xfId="1" applyNumberFormat="1" applyFont="1" applyFill="1" applyBorder="1" applyAlignment="1">
      <alignment horizontal="center" vertical="center" wrapText="1"/>
    </xf>
    <xf numFmtId="164" fontId="16" fillId="3" borderId="1" xfId="1" applyNumberFormat="1" applyFont="1" applyFill="1" applyBorder="1" applyAlignment="1">
      <alignment horizontal="center" vertical="center" wrapText="1"/>
    </xf>
    <xf numFmtId="164" fontId="16" fillId="0" borderId="10" xfId="1" applyNumberFormat="1" applyFont="1" applyFill="1" applyBorder="1" applyAlignment="1">
      <alignment horizontal="center" vertical="center" wrapText="1"/>
    </xf>
    <xf numFmtId="164" fontId="16" fillId="0" borderId="8" xfId="1" applyNumberFormat="1" applyFont="1" applyFill="1" applyBorder="1" applyAlignment="1">
      <alignment horizontal="center" vertical="center" wrapText="1"/>
    </xf>
    <xf numFmtId="164" fontId="16" fillId="0" borderId="7" xfId="1" applyNumberFormat="1" applyFont="1" applyFill="1" applyBorder="1" applyAlignment="1">
      <alignment horizontal="center" vertical="center" wrapText="1"/>
    </xf>
    <xf numFmtId="3" fontId="16" fillId="0" borderId="3" xfId="0" applyNumberFormat="1" applyFont="1" applyBorder="1" applyAlignment="1">
      <alignment horizontal="center"/>
    </xf>
    <xf numFmtId="164" fontId="16" fillId="0" borderId="3" xfId="1" applyNumberFormat="1" applyFont="1" applyFill="1" applyBorder="1" applyAlignment="1">
      <alignment horizontal="center" wrapText="1"/>
    </xf>
    <xf numFmtId="3" fontId="16" fillId="0" borderId="3" xfId="1" applyNumberFormat="1" applyFont="1" applyFill="1" applyBorder="1" applyAlignment="1">
      <alignment horizontal="center" wrapText="1"/>
    </xf>
    <xf numFmtId="3" fontId="60" fillId="0" borderId="3" xfId="0" applyNumberFormat="1" applyFont="1" applyBorder="1" applyAlignment="1">
      <alignment horizontal="center"/>
    </xf>
    <xf numFmtId="164" fontId="60" fillId="0" borderId="3" xfId="1" applyNumberFormat="1" applyFont="1" applyFill="1" applyBorder="1" applyAlignment="1">
      <alignment horizontal="center" wrapText="1"/>
    </xf>
    <xf numFmtId="3" fontId="16" fillId="0" borderId="8" xfId="0" applyNumberFormat="1" applyFont="1" applyBorder="1" applyAlignment="1">
      <alignment horizontal="center"/>
    </xf>
    <xf numFmtId="164" fontId="16" fillId="0" borderId="0" xfId="1" applyNumberFormat="1" applyFont="1" applyFill="1" applyBorder="1" applyAlignment="1">
      <alignment horizontal="center" wrapText="1"/>
    </xf>
    <xf numFmtId="3" fontId="16" fillId="0" borderId="0" xfId="1" applyNumberFormat="1" applyFont="1" applyFill="1" applyBorder="1" applyAlignment="1">
      <alignment horizontal="center" wrapText="1"/>
    </xf>
    <xf numFmtId="164" fontId="60" fillId="0" borderId="0" xfId="1" applyNumberFormat="1" applyFont="1" applyFill="1" applyBorder="1" applyAlignment="1">
      <alignment horizontal="center" wrapText="1"/>
    </xf>
    <xf numFmtId="3" fontId="16" fillId="0" borderId="7" xfId="0" applyNumberFormat="1" applyFont="1" applyBorder="1" applyAlignment="1">
      <alignment horizontal="center"/>
    </xf>
    <xf numFmtId="3" fontId="32" fillId="0" borderId="0" xfId="0" applyNumberFormat="1" applyFont="1" applyAlignment="1">
      <alignment horizontal="right" vertical="center" wrapText="1"/>
    </xf>
    <xf numFmtId="0" fontId="32" fillId="0" borderId="0" xfId="0" applyFont="1" applyAlignment="1">
      <alignment vertical="center" wrapText="1"/>
    </xf>
    <xf numFmtId="3" fontId="31" fillId="0" borderId="2" xfId="0" applyNumberFormat="1" applyFont="1" applyBorder="1" applyAlignment="1">
      <alignment horizontal="right" vertical="center" wrapText="1"/>
    </xf>
    <xf numFmtId="9" fontId="31" fillId="0" borderId="2" xfId="0" applyNumberFormat="1" applyFont="1" applyBorder="1" applyAlignment="1">
      <alignment horizontal="right" vertical="center" wrapText="1"/>
    </xf>
    <xf numFmtId="164" fontId="32" fillId="0" borderId="3" xfId="0" applyNumberFormat="1" applyFont="1" applyBorder="1" applyAlignment="1">
      <alignment horizontal="center" vertical="center" wrapText="1"/>
    </xf>
    <xf numFmtId="164" fontId="68" fillId="0" borderId="3" xfId="1" applyNumberFormat="1" applyFont="1" applyFill="1" applyBorder="1" applyAlignment="1">
      <alignment horizontal="center" vertical="center" wrapText="1"/>
    </xf>
    <xf numFmtId="164" fontId="68" fillId="0" borderId="0" xfId="1" applyNumberFormat="1" applyFont="1" applyFill="1" applyBorder="1" applyAlignment="1">
      <alignment horizontal="center" vertical="center" wrapText="1"/>
    </xf>
    <xf numFmtId="164" fontId="32" fillId="0" borderId="1" xfId="0" applyNumberFormat="1" applyFont="1" applyBorder="1" applyAlignment="1">
      <alignment horizontal="center" vertical="center" wrapText="1"/>
    </xf>
    <xf numFmtId="164" fontId="68" fillId="0" borderId="1" xfId="1" applyNumberFormat="1" applyFont="1" applyFill="1" applyBorder="1" applyAlignment="1">
      <alignment horizontal="center" vertical="center" wrapText="1"/>
    </xf>
    <xf numFmtId="3" fontId="69" fillId="0" borderId="1" xfId="0" applyNumberFormat="1" applyFont="1" applyBorder="1" applyAlignment="1">
      <alignment horizontal="center" vertical="center"/>
    </xf>
    <xf numFmtId="164" fontId="69" fillId="0" borderId="10" xfId="1" applyNumberFormat="1" applyFont="1" applyFill="1" applyBorder="1" applyAlignment="1">
      <alignment horizontal="center" vertical="center" wrapText="1"/>
    </xf>
    <xf numFmtId="164" fontId="32" fillId="3" borderId="1" xfId="1" applyNumberFormat="1" applyFont="1" applyFill="1" applyBorder="1" applyAlignment="1">
      <alignment horizontal="center" vertical="center"/>
    </xf>
    <xf numFmtId="164" fontId="68" fillId="0" borderId="10" xfId="1" applyNumberFormat="1" applyFont="1" applyFill="1" applyBorder="1" applyAlignment="1">
      <alignment horizontal="center" vertical="center" wrapText="1"/>
    </xf>
    <xf numFmtId="3" fontId="16" fillId="0" borderId="3" xfId="0" applyNumberFormat="1" applyFont="1" applyBorder="1"/>
    <xf numFmtId="3" fontId="16" fillId="0" borderId="0" xfId="0" applyNumberFormat="1" applyFont="1"/>
    <xf numFmtId="3" fontId="16" fillId="0" borderId="0" xfId="0" applyNumberFormat="1" applyFont="1" applyAlignment="1">
      <alignment horizontal="center"/>
    </xf>
    <xf numFmtId="3" fontId="60" fillId="0" borderId="0" xfId="0" applyNumberFormat="1" applyFont="1" applyAlignment="1">
      <alignment horizontal="center"/>
    </xf>
    <xf numFmtId="3" fontId="16" fillId="0" borderId="0" xfId="0" applyNumberFormat="1" applyFont="1" applyAlignment="1">
      <alignment horizontal="center" wrapText="1"/>
    </xf>
    <xf numFmtId="3" fontId="60" fillId="0" borderId="0" xfId="0" applyNumberFormat="1" applyFont="1" applyAlignment="1">
      <alignment horizontal="center" wrapText="1"/>
    </xf>
    <xf numFmtId="0" fontId="32" fillId="0" borderId="3" xfId="0" applyFont="1" applyBorder="1" applyAlignment="1">
      <alignment horizontal="center" vertical="center"/>
    </xf>
    <xf numFmtId="0" fontId="32" fillId="0" borderId="1" xfId="0" applyFont="1" applyBorder="1" applyAlignment="1">
      <alignment horizontal="center" vertical="center"/>
    </xf>
    <xf numFmtId="3" fontId="32" fillId="0" borderId="1" xfId="0" applyNumberFormat="1" applyFont="1" applyBorder="1" applyAlignment="1">
      <alignment horizontal="center" vertical="center"/>
    </xf>
    <xf numFmtId="164" fontId="32" fillId="3" borderId="1" xfId="1" applyNumberFormat="1" applyFont="1" applyFill="1" applyBorder="1" applyAlignment="1">
      <alignment horizontal="center" vertical="center" wrapText="1"/>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2" xfId="0" applyFont="1" applyFill="1" applyBorder="1" applyAlignment="1">
      <alignment horizontal="center" vertical="center"/>
    </xf>
    <xf numFmtId="164" fontId="69" fillId="0" borderId="5" xfId="1" applyNumberFormat="1" applyFont="1" applyFill="1" applyBorder="1" applyAlignment="1">
      <alignment horizontal="center" vertical="center" wrapText="1"/>
    </xf>
    <xf numFmtId="3" fontId="16" fillId="0" borderId="1" xfId="0" applyNumberFormat="1" applyFont="1" applyBorder="1" applyAlignment="1">
      <alignment horizontal="center"/>
    </xf>
    <xf numFmtId="164" fontId="16" fillId="0" borderId="1" xfId="1" applyNumberFormat="1" applyFont="1" applyFill="1" applyBorder="1" applyAlignment="1">
      <alignment horizontal="center" wrapText="1"/>
    </xf>
    <xf numFmtId="3" fontId="16" fillId="0" borderId="1" xfId="1" applyNumberFormat="1" applyFont="1" applyFill="1" applyBorder="1" applyAlignment="1">
      <alignment horizontal="center" wrapText="1"/>
    </xf>
    <xf numFmtId="3" fontId="60" fillId="0" borderId="1" xfId="0" applyNumberFormat="1" applyFont="1" applyBorder="1" applyAlignment="1">
      <alignment horizontal="center"/>
    </xf>
    <xf numFmtId="164" fontId="60" fillId="0" borderId="1" xfId="1" applyNumberFormat="1" applyFont="1" applyFill="1" applyBorder="1" applyAlignment="1">
      <alignment horizontal="center" wrapText="1"/>
    </xf>
    <xf numFmtId="3" fontId="16" fillId="0" borderId="10" xfId="0" applyNumberFormat="1" applyFont="1" applyBorder="1" applyAlignment="1">
      <alignment horizontal="center"/>
    </xf>
    <xf numFmtId="3" fontId="32" fillId="0" borderId="3" xfId="0" applyNumberFormat="1" applyFont="1" applyBorder="1" applyAlignment="1">
      <alignment horizontal="right" vertical="center" wrapText="1"/>
    </xf>
    <xf numFmtId="1" fontId="32" fillId="0" borderId="0" xfId="0" applyNumberFormat="1" applyFont="1" applyAlignment="1">
      <alignment horizontal="center" vertical="center"/>
    </xf>
    <xf numFmtId="164" fontId="32" fillId="0" borderId="0" xfId="1" applyNumberFormat="1" applyFont="1" applyAlignment="1">
      <alignment horizontal="center" vertical="center"/>
    </xf>
    <xf numFmtId="1" fontId="32" fillId="0" borderId="0" xfId="1" applyNumberFormat="1" applyFont="1" applyFill="1" applyBorder="1" applyAlignment="1">
      <alignment horizontal="center" vertical="center"/>
    </xf>
    <xf numFmtId="1" fontId="16" fillId="0" borderId="6" xfId="0" applyNumberFormat="1" applyFont="1" applyBorder="1" applyAlignment="1">
      <alignment horizontal="center" vertical="center"/>
    </xf>
    <xf numFmtId="1" fontId="16" fillId="0" borderId="9" xfId="0" applyNumberFormat="1" applyFont="1" applyBorder="1" applyAlignment="1">
      <alignment horizontal="center" vertical="center"/>
    </xf>
    <xf numFmtId="164" fontId="32" fillId="0" borderId="2" xfId="1" applyNumberFormat="1" applyFont="1" applyBorder="1" applyAlignment="1">
      <alignment horizontal="center" vertical="center"/>
    </xf>
    <xf numFmtId="9" fontId="0" fillId="4" borderId="0" xfId="1" applyFont="1" applyFill="1" applyBorder="1" applyAlignment="1">
      <alignment vertical="center"/>
    </xf>
    <xf numFmtId="0" fontId="35" fillId="4" borderId="0" xfId="0" applyFont="1" applyFill="1" applyAlignment="1">
      <alignment horizontal="center" vertical="center"/>
    </xf>
    <xf numFmtId="0" fontId="34" fillId="4" borderId="0" xfId="0" applyFont="1" applyFill="1" applyAlignment="1">
      <alignment horizontal="center" vertical="center"/>
    </xf>
    <xf numFmtId="0" fontId="3" fillId="0" borderId="4" xfId="0" applyFont="1" applyBorder="1" applyAlignment="1">
      <alignment horizontal="left" vertical="center"/>
    </xf>
    <xf numFmtId="164" fontId="15" fillId="0" borderId="2" xfId="0" applyNumberFormat="1" applyFont="1" applyBorder="1" applyAlignment="1">
      <alignment horizontal="center" vertical="center"/>
    </xf>
    <xf numFmtId="164" fontId="31" fillId="0" borderId="2" xfId="1" applyNumberFormat="1" applyFont="1" applyFill="1" applyBorder="1" applyAlignment="1">
      <alignment horizontal="center" vertical="center" wrapText="1"/>
    </xf>
    <xf numFmtId="164" fontId="31" fillId="0" borderId="2" xfId="0" applyNumberFormat="1" applyFont="1" applyBorder="1" applyAlignment="1">
      <alignment horizontal="center" vertical="center" wrapText="1"/>
    </xf>
    <xf numFmtId="3" fontId="69" fillId="0" borderId="2" xfId="0" applyNumberFormat="1" applyFont="1" applyBorder="1" applyAlignment="1">
      <alignment horizontal="center" vertical="center"/>
    </xf>
    <xf numFmtId="3" fontId="32" fillId="0" borderId="3" xfId="0" applyNumberFormat="1" applyFont="1" applyBorder="1" applyAlignment="1">
      <alignment horizontal="right" vertical="center"/>
    </xf>
    <xf numFmtId="3" fontId="32" fillId="0" borderId="0" xfId="0" applyNumberFormat="1" applyFont="1" applyAlignment="1">
      <alignment horizontal="right" vertical="center"/>
    </xf>
    <xf numFmtId="0" fontId="32" fillId="0" borderId="0" xfId="0" applyFont="1" applyAlignment="1">
      <alignment vertical="center"/>
    </xf>
    <xf numFmtId="3" fontId="16" fillId="0" borderId="2" xfId="0" applyNumberFormat="1" applyFont="1" applyBorder="1" applyAlignment="1">
      <alignment horizontal="center" vertical="center"/>
    </xf>
    <xf numFmtId="0" fontId="12" fillId="5" borderId="21" xfId="0" applyFont="1" applyFill="1" applyBorder="1" applyAlignment="1">
      <alignment horizontal="center" vertical="center"/>
    </xf>
    <xf numFmtId="0" fontId="32" fillId="0" borderId="12" xfId="0" applyFont="1" applyBorder="1" applyAlignment="1">
      <alignment horizontal="center" vertical="center"/>
    </xf>
    <xf numFmtId="0" fontId="32" fillId="0" borderId="6" xfId="0" applyFont="1" applyBorder="1" applyAlignment="1">
      <alignment horizontal="center" vertical="center"/>
    </xf>
    <xf numFmtId="0" fontId="31" fillId="0" borderId="4" xfId="0" applyFont="1" applyBorder="1" applyAlignment="1">
      <alignment horizontal="center" vertical="center"/>
    </xf>
    <xf numFmtId="0" fontId="15" fillId="0" borderId="2" xfId="0" applyFont="1" applyBorder="1" applyAlignment="1">
      <alignment horizontal="center" vertical="center"/>
    </xf>
    <xf numFmtId="164" fontId="32" fillId="3" borderId="10" xfId="1" applyNumberFormat="1" applyFont="1" applyFill="1" applyBorder="1" applyAlignment="1">
      <alignment horizontal="center" vertical="center" wrapText="1"/>
    </xf>
    <xf numFmtId="0" fontId="16" fillId="5" borderId="10" xfId="0" applyFont="1" applyFill="1" applyBorder="1" applyAlignment="1">
      <alignment horizontal="center" vertical="center"/>
    </xf>
    <xf numFmtId="164" fontId="31" fillId="4" borderId="12" xfId="1" applyNumberFormat="1" applyFont="1" applyFill="1" applyBorder="1" applyAlignment="1">
      <alignment horizontal="center" vertical="center" wrapText="1"/>
    </xf>
    <xf numFmtId="164" fontId="32" fillId="4" borderId="3" xfId="1" applyNumberFormat="1" applyFont="1" applyFill="1" applyBorder="1" applyAlignment="1">
      <alignment horizontal="center" vertical="center"/>
    </xf>
    <xf numFmtId="164" fontId="31" fillId="4" borderId="1" xfId="1" applyNumberFormat="1" applyFont="1" applyFill="1" applyBorder="1" applyAlignment="1">
      <alignment horizontal="center" vertical="center"/>
    </xf>
    <xf numFmtId="164" fontId="32" fillId="4" borderId="1" xfId="1" applyNumberFormat="1" applyFont="1" applyFill="1" applyBorder="1" applyAlignment="1">
      <alignment horizontal="center" vertical="center"/>
    </xf>
    <xf numFmtId="0" fontId="31" fillId="4" borderId="1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8" xfId="0" applyFont="1" applyFill="1" applyBorder="1" applyAlignment="1">
      <alignment horizontal="center" vertical="center"/>
    </xf>
    <xf numFmtId="0" fontId="32" fillId="0" borderId="12" xfId="0" applyFont="1" applyBorder="1" applyAlignment="1">
      <alignment horizontal="left" vertical="center"/>
    </xf>
    <xf numFmtId="0" fontId="32" fillId="0" borderId="8" xfId="0" applyFont="1" applyBorder="1" applyAlignment="1">
      <alignment horizontal="center" vertical="center"/>
    </xf>
    <xf numFmtId="0" fontId="32" fillId="0" borderId="12" xfId="0" applyFont="1" applyBorder="1" applyAlignment="1">
      <alignment vertical="center"/>
    </xf>
    <xf numFmtId="0" fontId="32" fillId="0" borderId="3" xfId="0" applyFont="1" applyBorder="1" applyAlignment="1">
      <alignment vertical="center" wrapText="1"/>
    </xf>
    <xf numFmtId="0" fontId="31" fillId="9" borderId="3" xfId="0" applyFont="1" applyFill="1" applyBorder="1" applyAlignment="1">
      <alignment horizontal="center" vertical="center"/>
    </xf>
    <xf numFmtId="164" fontId="32" fillId="0" borderId="8" xfId="1" applyNumberFormat="1" applyFont="1" applyFill="1" applyBorder="1" applyAlignment="1">
      <alignment horizontal="center" vertical="center"/>
    </xf>
    <xf numFmtId="0" fontId="31" fillId="9" borderId="0" xfId="0" applyFont="1" applyFill="1" applyAlignment="1">
      <alignment horizontal="center" vertical="center"/>
    </xf>
    <xf numFmtId="2" fontId="16" fillId="4" borderId="0" xfId="1" applyNumberFormat="1" applyFont="1" applyFill="1" applyAlignment="1">
      <alignment vertical="center"/>
    </xf>
    <xf numFmtId="0" fontId="70" fillId="0" borderId="6" xfId="0" applyFont="1" applyBorder="1" applyAlignment="1">
      <alignment vertical="center"/>
    </xf>
    <xf numFmtId="0" fontId="31" fillId="10" borderId="0" xfId="0" applyFont="1" applyFill="1" applyAlignment="1">
      <alignment horizontal="center" vertical="center"/>
    </xf>
    <xf numFmtId="164" fontId="32" fillId="0" borderId="7" xfId="1" applyNumberFormat="1" applyFont="1" applyFill="1" applyBorder="1" applyAlignment="1">
      <alignment horizontal="center" vertical="center"/>
    </xf>
    <xf numFmtId="165" fontId="16" fillId="4" borderId="0" xfId="0" applyNumberFormat="1" applyFont="1" applyFill="1" applyAlignment="1">
      <alignment vertical="center"/>
    </xf>
    <xf numFmtId="0" fontId="32" fillId="0" borderId="6" xfId="0" applyFont="1" applyBorder="1" applyAlignment="1">
      <alignment vertical="center"/>
    </xf>
    <xf numFmtId="0" fontId="31" fillId="11" borderId="0" xfId="0" applyFont="1" applyFill="1" applyAlignment="1">
      <alignment horizontal="center" vertical="center"/>
    </xf>
    <xf numFmtId="0" fontId="31" fillId="12" borderId="0" xfId="0" applyFont="1" applyFill="1" applyAlignment="1">
      <alignment horizontal="center" vertical="center"/>
    </xf>
    <xf numFmtId="0" fontId="32" fillId="0" borderId="1" xfId="0" applyFont="1" applyBorder="1" applyAlignment="1">
      <alignment vertical="center" wrapText="1"/>
    </xf>
    <xf numFmtId="0" fontId="31" fillId="11" borderId="1" xfId="0" applyFont="1" applyFill="1" applyBorder="1" applyAlignment="1">
      <alignment horizontal="center" vertical="center"/>
    </xf>
    <xf numFmtId="164" fontId="32" fillId="0" borderId="10" xfId="1" applyNumberFormat="1" applyFont="1" applyFill="1" applyBorder="1" applyAlignment="1">
      <alignment horizontal="center" vertical="center"/>
    </xf>
    <xf numFmtId="0" fontId="31" fillId="13" borderId="1" xfId="0" applyFont="1" applyFill="1" applyBorder="1" applyAlignment="1">
      <alignment horizontal="center" vertical="center"/>
    </xf>
    <xf numFmtId="164" fontId="16" fillId="0" borderId="10" xfId="1" applyNumberFormat="1" applyFont="1" applyFill="1" applyBorder="1" applyAlignment="1">
      <alignment horizontal="center" vertical="center"/>
    </xf>
    <xf numFmtId="0" fontId="31" fillId="0" borderId="3" xfId="0" applyFont="1" applyBorder="1" applyAlignment="1">
      <alignment horizontal="center" vertical="center"/>
    </xf>
    <xf numFmtId="164" fontId="31" fillId="0" borderId="8" xfId="0" applyNumberFormat="1" applyFont="1" applyBorder="1" applyAlignment="1">
      <alignment horizontal="center" vertical="center"/>
    </xf>
    <xf numFmtId="164" fontId="16" fillId="0" borderId="7" xfId="0" applyNumberFormat="1" applyFont="1" applyBorder="1" applyAlignment="1">
      <alignment horizontal="center" vertical="center"/>
    </xf>
    <xf numFmtId="0" fontId="32" fillId="0" borderId="9" xfId="0" applyFont="1" applyBorder="1" applyAlignment="1">
      <alignment vertical="center"/>
    </xf>
    <xf numFmtId="164" fontId="16" fillId="0" borderId="10" xfId="0" applyNumberFormat="1" applyFont="1" applyBorder="1" applyAlignment="1">
      <alignment horizontal="center" vertical="center"/>
    </xf>
    <xf numFmtId="3" fontId="12" fillId="4" borderId="0" xfId="0" applyNumberFormat="1" applyFont="1" applyFill="1" applyAlignment="1">
      <alignment vertical="center"/>
    </xf>
    <xf numFmtId="0" fontId="31" fillId="0" borderId="9" xfId="0" applyFont="1" applyBorder="1" applyAlignment="1">
      <alignment horizontal="right" vertical="center"/>
    </xf>
    <xf numFmtId="0" fontId="31" fillId="0" borderId="1" xfId="0" applyFont="1" applyBorder="1" applyAlignment="1">
      <alignment horizontal="center" vertical="center"/>
    </xf>
    <xf numFmtId="9" fontId="31" fillId="0" borderId="10" xfId="1" applyFont="1" applyFill="1" applyBorder="1" applyAlignment="1">
      <alignment horizontal="center" vertical="center"/>
    </xf>
    <xf numFmtId="0" fontId="54" fillId="4" borderId="0" xfId="0" applyFont="1" applyFill="1" applyAlignment="1">
      <alignment vertical="center"/>
    </xf>
    <xf numFmtId="0" fontId="31" fillId="0" borderId="9" xfId="0" applyFont="1" applyBorder="1" applyAlignment="1">
      <alignment vertical="center"/>
    </xf>
    <xf numFmtId="0" fontId="31" fillId="0" borderId="1" xfId="0" applyFont="1" applyBorder="1" applyAlignment="1">
      <alignment horizontal="right" vertical="center"/>
    </xf>
    <xf numFmtId="10" fontId="0" fillId="4" borderId="0" xfId="0" applyNumberFormat="1" applyFill="1" applyAlignment="1">
      <alignment vertical="center"/>
    </xf>
    <xf numFmtId="164" fontId="15" fillId="0" borderId="8" xfId="5" applyNumberFormat="1" applyFont="1" applyBorder="1" applyAlignment="1">
      <alignment horizontal="center" vertical="center"/>
    </xf>
    <xf numFmtId="164" fontId="32" fillId="3" borderId="5" xfId="1" applyNumberFormat="1" applyFont="1" applyFill="1" applyBorder="1" applyAlignment="1">
      <alignment horizontal="center" vertical="center" wrapText="1"/>
    </xf>
    <xf numFmtId="3" fontId="15" fillId="0" borderId="0" xfId="5" applyNumberFormat="1" applyFont="1" applyAlignment="1">
      <alignment horizontal="center" vertical="center"/>
    </xf>
    <xf numFmtId="0" fontId="31" fillId="5" borderId="8" xfId="0" applyFont="1" applyFill="1" applyBorder="1" applyAlignment="1">
      <alignment horizontal="center" vertical="center" wrapText="1"/>
    </xf>
    <xf numFmtId="0" fontId="14" fillId="5" borderId="20"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3" fillId="5" borderId="2"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3" fontId="31" fillId="0" borderId="4" xfId="0" applyNumberFormat="1" applyFont="1" applyBorder="1" applyAlignment="1">
      <alignment horizontal="center" vertical="center"/>
    </xf>
    <xf numFmtId="164" fontId="15" fillId="0" borderId="2" xfId="1" applyNumberFormat="1" applyFont="1" applyBorder="1" applyAlignment="1">
      <alignment horizontal="center" vertical="center"/>
    </xf>
    <xf numFmtId="164" fontId="15" fillId="0" borderId="5" xfId="1" applyNumberFormat="1" applyFont="1" applyBorder="1" applyAlignment="1">
      <alignment horizontal="center" vertical="center"/>
    </xf>
    <xf numFmtId="164" fontId="16" fillId="0" borderId="8" xfId="1" applyNumberFormat="1" applyFont="1" applyFill="1" applyBorder="1" applyAlignment="1">
      <alignment horizontal="center" vertical="center"/>
    </xf>
    <xf numFmtId="164" fontId="31" fillId="4" borderId="9" xfId="1" applyNumberFormat="1" applyFont="1" applyFill="1" applyBorder="1" applyAlignment="1">
      <alignment horizontal="center" vertical="center"/>
    </xf>
    <xf numFmtId="164" fontId="31" fillId="4" borderId="10" xfId="1" applyNumberFormat="1" applyFont="1" applyFill="1" applyBorder="1" applyAlignment="1">
      <alignment horizontal="center" vertical="center"/>
    </xf>
    <xf numFmtId="164" fontId="60" fillId="0" borderId="3" xfId="1" applyNumberFormat="1" applyFont="1" applyFill="1" applyBorder="1" applyAlignment="1">
      <alignment horizontal="center" vertical="center"/>
    </xf>
    <xf numFmtId="164" fontId="60" fillId="0" borderId="0" xfId="1" applyNumberFormat="1" applyFont="1" applyFill="1" applyBorder="1" applyAlignment="1">
      <alignment horizontal="center" vertical="center"/>
    </xf>
    <xf numFmtId="164" fontId="60" fillId="0" borderId="1" xfId="1" applyNumberFormat="1" applyFont="1" applyFill="1" applyBorder="1" applyAlignment="1">
      <alignment horizontal="center" vertical="center"/>
    </xf>
    <xf numFmtId="0" fontId="15" fillId="0" borderId="3" xfId="0" applyFont="1" applyBorder="1" applyAlignment="1">
      <alignment horizontal="center" vertical="center"/>
    </xf>
    <xf numFmtId="0" fontId="61" fillId="0" borderId="3" xfId="0" applyFont="1" applyBorder="1" applyAlignment="1">
      <alignment horizontal="center" vertical="center"/>
    </xf>
    <xf numFmtId="164" fontId="61" fillId="0" borderId="8" xfId="0" applyNumberFormat="1" applyFont="1" applyBorder="1" applyAlignment="1">
      <alignment horizontal="center" vertical="center"/>
    </xf>
    <xf numFmtId="3" fontId="60" fillId="0" borderId="1" xfId="0" applyNumberFormat="1" applyFont="1" applyBorder="1" applyAlignment="1">
      <alignment horizontal="center" vertical="center"/>
    </xf>
    <xf numFmtId="164" fontId="15" fillId="3" borderId="5" xfId="1" applyNumberFormat="1" applyFont="1" applyFill="1" applyBorder="1" applyAlignment="1">
      <alignment horizontal="center" vertical="center"/>
    </xf>
    <xf numFmtId="0" fontId="15" fillId="0" borderId="1" xfId="0" applyFont="1" applyBorder="1" applyAlignment="1">
      <alignment horizontal="center" vertical="center"/>
    </xf>
    <xf numFmtId="164" fontId="15" fillId="0" borderId="1" xfId="1" applyNumberFormat="1" applyFont="1" applyFill="1" applyBorder="1" applyAlignment="1">
      <alignment horizontal="center" vertical="center"/>
    </xf>
    <xf numFmtId="0" fontId="61" fillId="0" borderId="1" xfId="0" applyFont="1" applyBorder="1" applyAlignment="1">
      <alignment horizontal="center" vertical="center"/>
    </xf>
    <xf numFmtId="164" fontId="61" fillId="0" borderId="5" xfId="0" applyNumberFormat="1" applyFont="1" applyBorder="1" applyAlignment="1">
      <alignment horizontal="center" vertical="center"/>
    </xf>
    <xf numFmtId="164" fontId="60" fillId="0" borderId="5" xfId="0" applyNumberFormat="1" applyFont="1" applyBorder="1" applyAlignment="1">
      <alignment horizontal="center" vertical="center"/>
    </xf>
    <xf numFmtId="0" fontId="15" fillId="0" borderId="2" xfId="0" applyFont="1" applyBorder="1" applyAlignment="1">
      <alignment horizontal="center" vertical="center" wrapText="1"/>
    </xf>
    <xf numFmtId="164" fontId="15" fillId="3" borderId="2" xfId="1" applyNumberFormat="1" applyFont="1" applyFill="1" applyBorder="1" applyAlignment="1">
      <alignment horizontal="center" vertical="center" wrapText="1"/>
    </xf>
    <xf numFmtId="164" fontId="15" fillId="3" borderId="5" xfId="1" applyNumberFormat="1" applyFont="1" applyFill="1" applyBorder="1" applyAlignment="1">
      <alignment horizontal="center" vertical="center" wrapText="1"/>
    </xf>
    <xf numFmtId="164" fontId="16" fillId="0" borderId="5" xfId="0" applyNumberFormat="1" applyFont="1" applyBorder="1" applyAlignment="1">
      <alignment horizontal="center" vertical="center"/>
    </xf>
    <xf numFmtId="1" fontId="68" fillId="0" borderId="0" xfId="1" applyNumberFormat="1" applyFont="1" applyFill="1" applyBorder="1" applyAlignment="1">
      <alignment horizontal="center" vertical="center"/>
    </xf>
    <xf numFmtId="164" fontId="68" fillId="0" borderId="0" xfId="1" applyNumberFormat="1" applyFont="1" applyFill="1" applyBorder="1" applyAlignment="1">
      <alignment horizontal="center" vertical="center"/>
    </xf>
    <xf numFmtId="164" fontId="31" fillId="3" borderId="2" xfId="1" applyNumberFormat="1" applyFont="1" applyFill="1" applyBorder="1" applyAlignment="1">
      <alignment horizontal="center" vertical="center" wrapText="1"/>
    </xf>
    <xf numFmtId="164" fontId="69" fillId="0" borderId="5" xfId="1" applyNumberFormat="1" applyFont="1" applyFill="1" applyBorder="1" applyAlignment="1">
      <alignment horizontal="center" vertical="center"/>
    </xf>
    <xf numFmtId="0" fontId="16" fillId="0" borderId="12" xfId="0" applyFont="1" applyBorder="1" applyAlignment="1">
      <alignment horizontal="center" vertical="center"/>
    </xf>
    <xf numFmtId="164" fontId="15" fillId="3" borderId="5" xfId="0" applyNumberFormat="1" applyFont="1" applyFill="1" applyBorder="1" applyAlignment="1">
      <alignment horizontal="center" vertical="center"/>
    </xf>
    <xf numFmtId="3" fontId="16" fillId="0" borderId="4" xfId="0" applyNumberFormat="1" applyFont="1" applyBorder="1" applyAlignment="1">
      <alignment horizontal="center" vertical="center"/>
    </xf>
    <xf numFmtId="164" fontId="1" fillId="0" borderId="0" xfId="1" applyNumberFormat="1" applyFont="1" applyFill="1" applyBorder="1" applyAlignment="1">
      <alignment horizontal="center" vertical="center"/>
    </xf>
    <xf numFmtId="3" fontId="7" fillId="0" borderId="3" xfId="8" applyNumberFormat="1" applyFont="1" applyFill="1" applyBorder="1" applyAlignment="1">
      <alignment horizontal="center" vertical="center"/>
    </xf>
    <xf numFmtId="164" fontId="7" fillId="0" borderId="3" xfId="1" applyNumberFormat="1" applyFont="1" applyFill="1" applyBorder="1" applyAlignment="1">
      <alignment horizontal="center" vertical="center"/>
    </xf>
    <xf numFmtId="164" fontId="1" fillId="0" borderId="1" xfId="1" applyNumberFormat="1" applyFont="1" applyFill="1" applyBorder="1" applyAlignment="1">
      <alignment horizontal="center" vertical="center"/>
    </xf>
    <xf numFmtId="164" fontId="1" fillId="0" borderId="7" xfId="1" applyNumberFormat="1" applyFont="1" applyFill="1" applyBorder="1" applyAlignment="1">
      <alignment horizontal="center" vertical="center"/>
    </xf>
    <xf numFmtId="164" fontId="7" fillId="0" borderId="8" xfId="1" applyNumberFormat="1" applyFont="1" applyFill="1" applyBorder="1" applyAlignment="1">
      <alignment horizontal="center" vertical="center"/>
    </xf>
    <xf numFmtId="164" fontId="1" fillId="0" borderId="10" xfId="1" applyNumberFormat="1" applyFont="1" applyFill="1" applyBorder="1" applyAlignment="1">
      <alignment horizontal="center" vertical="center"/>
    </xf>
    <xf numFmtId="0" fontId="4" fillId="0" borderId="0" xfId="0" applyFont="1" applyAlignment="1">
      <alignment horizontal="center" vertical="center"/>
    </xf>
    <xf numFmtId="164" fontId="1" fillId="3" borderId="0" xfId="1" applyNumberFormat="1" applyFont="1" applyFill="1" applyBorder="1" applyAlignment="1">
      <alignment horizontal="center" vertical="center"/>
    </xf>
    <xf numFmtId="164" fontId="4" fillId="0" borderId="7" xfId="1" applyNumberFormat="1" applyFont="1" applyFill="1" applyBorder="1" applyAlignment="1">
      <alignment horizontal="center" vertical="center" wrapText="1"/>
    </xf>
    <xf numFmtId="3" fontId="7" fillId="0" borderId="2" xfId="0" applyNumberFormat="1" applyFont="1" applyBorder="1" applyAlignment="1">
      <alignment horizontal="center" vertical="center"/>
    </xf>
    <xf numFmtId="164" fontId="3" fillId="0" borderId="2" xfId="1" applyNumberFormat="1"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3" fontId="3" fillId="4" borderId="2"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1" fontId="0" fillId="4" borderId="0" xfId="0" applyNumberFormat="1" applyFill="1" applyAlignment="1">
      <alignment vertical="center"/>
    </xf>
    <xf numFmtId="1" fontId="16" fillId="3" borderId="0" xfId="1" applyNumberFormat="1" applyFont="1" applyFill="1" applyBorder="1" applyAlignment="1">
      <alignment horizontal="center" vertical="center"/>
    </xf>
    <xf numFmtId="0" fontId="1" fillId="4" borderId="5"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7" xfId="0" applyFont="1" applyFill="1" applyBorder="1" applyAlignment="1">
      <alignment horizontal="center" vertical="center"/>
    </xf>
    <xf numFmtId="3" fontId="16" fillId="0" borderId="9" xfId="0" applyNumberFormat="1" applyFont="1" applyBorder="1" applyAlignment="1">
      <alignment horizontal="center" vertical="center"/>
    </xf>
    <xf numFmtId="164" fontId="1" fillId="3" borderId="2" xfId="1" applyNumberFormat="1" applyFont="1" applyFill="1" applyBorder="1" applyAlignment="1">
      <alignment horizontal="center" vertical="center"/>
    </xf>
    <xf numFmtId="164" fontId="1" fillId="0" borderId="5" xfId="1" applyNumberFormat="1" applyFont="1" applyFill="1" applyBorder="1" applyAlignment="1">
      <alignment horizontal="center" vertical="center"/>
    </xf>
    <xf numFmtId="164" fontId="1" fillId="3" borderId="7" xfId="1" applyNumberFormat="1" applyFont="1" applyFill="1" applyBorder="1" applyAlignment="1">
      <alignment horizontal="center" vertical="center"/>
    </xf>
    <xf numFmtId="164" fontId="7" fillId="3" borderId="5" xfId="1" applyNumberFormat="1" applyFont="1" applyFill="1" applyBorder="1" applyAlignment="1">
      <alignment horizontal="center" vertical="center"/>
    </xf>
    <xf numFmtId="164" fontId="16" fillId="3" borderId="2" xfId="0" applyNumberFormat="1" applyFont="1" applyFill="1" applyBorder="1" applyAlignment="1">
      <alignment horizontal="center" vertical="center"/>
    </xf>
    <xf numFmtId="0" fontId="32" fillId="0" borderId="12" xfId="0" applyFont="1" applyBorder="1" applyAlignment="1">
      <alignment horizontal="center" vertical="center" wrapText="1"/>
    </xf>
    <xf numFmtId="0" fontId="3" fillId="0" borderId="12" xfId="0" applyFont="1" applyBorder="1" applyAlignment="1">
      <alignment horizontal="left" vertical="center" wrapText="1"/>
    </xf>
    <xf numFmtId="3" fontId="31" fillId="0" borderId="3" xfId="0" applyNumberFormat="1" applyFont="1" applyBorder="1" applyAlignment="1">
      <alignment horizontal="center" vertical="center"/>
    </xf>
    <xf numFmtId="3" fontId="31" fillId="0" borderId="12" xfId="0" applyNumberFormat="1" applyFont="1" applyBorder="1" applyAlignment="1">
      <alignment horizontal="center" vertical="center"/>
    </xf>
    <xf numFmtId="0" fontId="11" fillId="0" borderId="0" xfId="2" applyFill="1" applyBorder="1" applyAlignment="1">
      <alignment horizontal="left" vertical="center" wrapText="1"/>
    </xf>
    <xf numFmtId="0" fontId="41" fillId="4" borderId="11" xfId="0" applyFont="1" applyFill="1" applyBorder="1" applyAlignment="1">
      <alignment vertical="center"/>
    </xf>
    <xf numFmtId="0" fontId="0" fillId="0" borderId="11" xfId="0" applyBorder="1"/>
    <xf numFmtId="0" fontId="41" fillId="4" borderId="11" xfId="0" applyFont="1" applyFill="1" applyBorder="1" applyAlignment="1">
      <alignment horizontal="left" vertical="center" wrapText="1"/>
    </xf>
    <xf numFmtId="0" fontId="50" fillId="4" borderId="11" xfId="3" applyFont="1" applyFill="1" applyBorder="1" applyAlignment="1">
      <alignment horizontal="left" vertical="center" wrapText="1"/>
    </xf>
    <xf numFmtId="0" fontId="7" fillId="0" borderId="6" xfId="0" applyFont="1" applyBorder="1" applyAlignment="1">
      <alignment horizontal="left" vertical="center"/>
    </xf>
    <xf numFmtId="164" fontId="15" fillId="3" borderId="0" xfId="1" applyNumberFormat="1" applyFont="1" applyFill="1" applyBorder="1" applyAlignment="1">
      <alignment horizontal="center" vertical="center"/>
    </xf>
    <xf numFmtId="164" fontId="15" fillId="3" borderId="1" xfId="1" applyNumberFormat="1" applyFont="1" applyFill="1" applyBorder="1" applyAlignment="1">
      <alignment horizontal="center" vertical="center"/>
    </xf>
    <xf numFmtId="164" fontId="15" fillId="3" borderId="10" xfId="1" applyNumberFormat="1" applyFont="1" applyFill="1" applyBorder="1" applyAlignment="1">
      <alignment horizontal="center" vertical="center"/>
    </xf>
    <xf numFmtId="0" fontId="1" fillId="0" borderId="10" xfId="0" applyFont="1" applyBorder="1" applyAlignment="1">
      <alignment horizontal="center" vertical="center"/>
    </xf>
    <xf numFmtId="164" fontId="37" fillId="0" borderId="8" xfId="1"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0" fontId="31" fillId="5" borderId="10" xfId="0" applyFont="1" applyFill="1" applyBorder="1" applyAlignment="1">
      <alignment horizontal="center" vertical="center" wrapText="1"/>
    </xf>
    <xf numFmtId="164" fontId="16" fillId="3" borderId="10" xfId="0" applyNumberFormat="1" applyFont="1" applyFill="1" applyBorder="1" applyAlignment="1">
      <alignment horizontal="center" vertical="center"/>
    </xf>
    <xf numFmtId="164" fontId="15" fillId="0" borderId="5" xfId="0" applyNumberFormat="1" applyFont="1" applyBorder="1" applyAlignment="1">
      <alignment horizontal="center" vertical="center"/>
    </xf>
    <xf numFmtId="0" fontId="34" fillId="0" borderId="6" xfId="0" applyFont="1" applyBorder="1" applyAlignment="1">
      <alignment horizontal="center" vertical="center"/>
    </xf>
    <xf numFmtId="0" fontId="35" fillId="0" borderId="6" xfId="0" applyFont="1" applyBorder="1" applyAlignment="1">
      <alignment horizontal="center" vertical="center"/>
    </xf>
    <xf numFmtId="0" fontId="1" fillId="0" borderId="12" xfId="0" applyFont="1" applyBorder="1" applyAlignment="1">
      <alignment horizontal="center" vertical="center"/>
    </xf>
    <xf numFmtId="0" fontId="15" fillId="4" borderId="11" xfId="0" applyFont="1" applyFill="1" applyBorder="1" applyAlignment="1">
      <alignment horizontal="center" vertical="center" wrapTex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2" fillId="0" borderId="21" xfId="0" applyFont="1" applyBorder="1" applyAlignment="1">
      <alignment horizontal="center" vertical="center"/>
    </xf>
    <xf numFmtId="0" fontId="34" fillId="0" borderId="21" xfId="0" applyFont="1" applyBorder="1" applyAlignment="1">
      <alignment horizontal="center" vertical="center"/>
    </xf>
    <xf numFmtId="0" fontId="35" fillId="0" borderId="21" xfId="0" applyFont="1" applyBorder="1" applyAlignment="1">
      <alignment horizontal="center" vertical="center"/>
    </xf>
    <xf numFmtId="0" fontId="16" fillId="0" borderId="2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7" fillId="0" borderId="21" xfId="0" applyFont="1" applyBorder="1" applyAlignment="1">
      <alignment horizontal="center" vertical="center"/>
    </xf>
    <xf numFmtId="0" fontId="14" fillId="0" borderId="22" xfId="0" applyFont="1" applyBorder="1" applyAlignment="1">
      <alignment horizontal="center" vertical="center"/>
    </xf>
    <xf numFmtId="0" fontId="31" fillId="4" borderId="10"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7" fillId="0" borderId="6" xfId="0" applyFont="1" applyBorder="1" applyAlignment="1">
      <alignment horizontal="center" vertical="center"/>
    </xf>
    <xf numFmtId="0" fontId="14" fillId="0" borderId="9" xfId="0" applyFont="1" applyBorder="1" applyAlignment="1">
      <alignment horizontal="center" vertical="center"/>
    </xf>
    <xf numFmtId="0" fontId="15" fillId="4" borderId="4" xfId="5" applyFont="1" applyFill="1" applyBorder="1" applyAlignment="1">
      <alignment horizontal="center" vertical="center"/>
    </xf>
    <xf numFmtId="164" fontId="16" fillId="3" borderId="12" xfId="1" applyNumberFormat="1" applyFont="1" applyFill="1" applyBorder="1" applyAlignment="1">
      <alignment horizontal="center" vertical="center"/>
    </xf>
    <xf numFmtId="164" fontId="16" fillId="3" borderId="6" xfId="1" applyNumberFormat="1" applyFont="1" applyFill="1" applyBorder="1" applyAlignment="1">
      <alignment horizontal="center" vertical="center"/>
    </xf>
    <xf numFmtId="164" fontId="16" fillId="3" borderId="9" xfId="1" applyNumberFormat="1"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164" fontId="15" fillId="0" borderId="6" xfId="5" applyNumberFormat="1" applyFont="1" applyBorder="1" applyAlignment="1">
      <alignment horizontal="center" vertical="center"/>
    </xf>
    <xf numFmtId="3" fontId="33" fillId="0" borderId="7" xfId="5" applyNumberFormat="1" applyFont="1" applyBorder="1" applyAlignment="1">
      <alignment horizontal="center" vertical="center"/>
    </xf>
    <xf numFmtId="164" fontId="32" fillId="3" borderId="4" xfId="1" applyNumberFormat="1" applyFont="1" applyFill="1" applyBorder="1" applyAlignment="1">
      <alignment horizontal="center" vertical="center" wrapText="1"/>
    </xf>
    <xf numFmtId="3" fontId="14" fillId="0" borderId="5" xfId="0" applyNumberFormat="1" applyFont="1" applyBorder="1" applyAlignment="1">
      <alignment horizontal="center" vertical="center"/>
    </xf>
    <xf numFmtId="0" fontId="15" fillId="4" borderId="5" xfId="0" applyFont="1" applyFill="1" applyBorder="1" applyAlignment="1">
      <alignment horizontal="center" vertical="center" wrapText="1"/>
    </xf>
    <xf numFmtId="0" fontId="33" fillId="0" borderId="5" xfId="0" applyFont="1" applyBorder="1" applyAlignment="1">
      <alignment horizontal="center" vertical="center"/>
    </xf>
    <xf numFmtId="164" fontId="15" fillId="0" borderId="6" xfId="1" applyNumberFormat="1" applyFont="1" applyFill="1" applyBorder="1" applyAlignment="1">
      <alignment horizontal="center" vertical="center"/>
    </xf>
    <xf numFmtId="164" fontId="15" fillId="0" borderId="7" xfId="1" applyNumberFormat="1" applyFont="1" applyFill="1" applyBorder="1" applyAlignment="1">
      <alignment horizontal="center" vertical="center"/>
    </xf>
    <xf numFmtId="164" fontId="16" fillId="0" borderId="4" xfId="1" applyNumberFormat="1" applyFont="1" applyFill="1" applyBorder="1" applyAlignment="1">
      <alignment horizontal="center" vertical="center"/>
    </xf>
    <xf numFmtId="164" fontId="15" fillId="0" borderId="4" xfId="1" applyNumberFormat="1" applyFont="1" applyFill="1" applyBorder="1" applyAlignment="1">
      <alignment horizontal="center" vertical="center"/>
    </xf>
    <xf numFmtId="164" fontId="15" fillId="0" borderId="12" xfId="1" applyNumberFormat="1" applyFont="1" applyFill="1" applyBorder="1" applyAlignment="1">
      <alignment horizontal="center" vertical="center"/>
    </xf>
    <xf numFmtId="164" fontId="3" fillId="4" borderId="5" xfId="1" applyNumberFormat="1" applyFont="1" applyFill="1" applyBorder="1" applyAlignment="1">
      <alignment horizontal="center" vertical="center"/>
    </xf>
    <xf numFmtId="164" fontId="4" fillId="3" borderId="5" xfId="1" applyNumberFormat="1" applyFont="1" applyFill="1" applyBorder="1" applyAlignment="1">
      <alignment horizontal="center" vertical="center" wrapText="1"/>
    </xf>
    <xf numFmtId="0" fontId="11" fillId="4" borderId="7" xfId="2" applyFill="1" applyBorder="1" applyAlignment="1">
      <alignment vertical="center" wrapText="1"/>
    </xf>
    <xf numFmtId="0" fontId="8" fillId="16" borderId="4" xfId="0" applyFont="1" applyFill="1" applyBorder="1" applyAlignment="1">
      <alignment horizontal="left" vertical="center" wrapText="1"/>
    </xf>
    <xf numFmtId="0" fontId="8" fillId="16" borderId="2" xfId="0" applyFont="1" applyFill="1" applyBorder="1" applyAlignment="1">
      <alignment horizontal="left" vertical="center" wrapText="1"/>
    </xf>
    <xf numFmtId="0" fontId="8" fillId="16" borderId="5" xfId="0" applyFont="1" applyFill="1" applyBorder="1" applyAlignment="1">
      <alignment horizontal="left" vertical="center" wrapText="1"/>
    </xf>
    <xf numFmtId="0" fontId="39" fillId="17" borderId="4" xfId="0" applyFont="1" applyFill="1" applyBorder="1" applyAlignment="1">
      <alignment horizontal="left" vertical="center" wrapText="1"/>
    </xf>
    <xf numFmtId="0" fontId="39" fillId="17" borderId="2" xfId="0" applyFont="1" applyFill="1" applyBorder="1" applyAlignment="1">
      <alignment horizontal="left" vertical="center" wrapText="1"/>
    </xf>
    <xf numFmtId="0" fontId="11" fillId="17" borderId="5" xfId="2" applyFill="1" applyBorder="1" applyAlignment="1">
      <alignment horizontal="left" vertical="center" wrapText="1"/>
    </xf>
    <xf numFmtId="0" fontId="8" fillId="17" borderId="5" xfId="0" applyFont="1" applyFill="1" applyBorder="1" applyAlignment="1">
      <alignment horizontal="left" vertical="center" wrapText="1"/>
    </xf>
    <xf numFmtId="0" fontId="39" fillId="17" borderId="12" xfId="0" applyFont="1" applyFill="1" applyBorder="1" applyAlignment="1">
      <alignment horizontal="left" vertical="center" wrapText="1"/>
    </xf>
    <xf numFmtId="0" fontId="39" fillId="17" borderId="3" xfId="0" applyFont="1" applyFill="1" applyBorder="1" applyAlignment="1">
      <alignment horizontal="left" vertical="center" wrapText="1"/>
    </xf>
    <xf numFmtId="0" fontId="11" fillId="17" borderId="8" xfId="2" applyFill="1" applyBorder="1" applyAlignment="1">
      <alignment horizontal="left" vertical="center" wrapText="1"/>
    </xf>
    <xf numFmtId="0" fontId="8" fillId="17" borderId="3" xfId="0" applyFont="1" applyFill="1" applyBorder="1" applyAlignment="1">
      <alignment horizontal="left" vertical="center" wrapText="1"/>
    </xf>
    <xf numFmtId="0" fontId="8" fillId="17" borderId="8" xfId="0" applyFont="1" applyFill="1" applyBorder="1" applyAlignment="1">
      <alignment horizontal="left" vertical="center" wrapText="1"/>
    </xf>
    <xf numFmtId="0" fontId="7" fillId="4" borderId="0" xfId="0" applyFont="1" applyFill="1"/>
    <xf numFmtId="9" fontId="7" fillId="4" borderId="0" xfId="1" applyFont="1" applyFill="1"/>
    <xf numFmtId="9" fontId="1" fillId="4" borderId="0" xfId="1" applyFont="1" applyFill="1"/>
    <xf numFmtId="0" fontId="1" fillId="4" borderId="0" xfId="0" applyFont="1" applyFill="1" applyAlignment="1">
      <alignment horizontal="center"/>
    </xf>
    <xf numFmtId="0" fontId="1" fillId="4" borderId="0" xfId="0" applyFont="1" applyFill="1"/>
    <xf numFmtId="0" fontId="1" fillId="4" borderId="12" xfId="0" applyFont="1" applyFill="1" applyBorder="1"/>
    <xf numFmtId="0" fontId="1" fillId="4" borderId="8" xfId="0" applyFont="1" applyFill="1" applyBorder="1" applyAlignment="1">
      <alignment horizontal="center"/>
    </xf>
    <xf numFmtId="0" fontId="1" fillId="4" borderId="9" xfId="1" applyNumberFormat="1" applyFont="1" applyFill="1" applyBorder="1" applyAlignment="1">
      <alignment horizontal="center"/>
    </xf>
    <xf numFmtId="0" fontId="1" fillId="4" borderId="1" xfId="1" applyNumberFormat="1" applyFont="1" applyFill="1" applyBorder="1" applyAlignment="1">
      <alignment horizontal="center"/>
    </xf>
    <xf numFmtId="0" fontId="1" fillId="4" borderId="10" xfId="0" applyFont="1" applyFill="1" applyBorder="1" applyAlignment="1">
      <alignment horizontal="center"/>
    </xf>
    <xf numFmtId="9" fontId="1" fillId="4" borderId="1" xfId="1" applyFont="1" applyFill="1" applyBorder="1" applyAlignment="1">
      <alignment horizontal="center"/>
    </xf>
    <xf numFmtId="9" fontId="1" fillId="4" borderId="9" xfId="1" applyFont="1" applyFill="1" applyBorder="1" applyAlignment="1">
      <alignment horizontal="center"/>
    </xf>
    <xf numFmtId="0" fontId="1" fillId="4" borderId="9" xfId="0" applyFont="1" applyFill="1" applyBorder="1" applyAlignment="1">
      <alignment horizontal="center"/>
    </xf>
    <xf numFmtId="0" fontId="1" fillId="4" borderId="1" xfId="0" applyFont="1" applyFill="1" applyBorder="1" applyAlignment="1">
      <alignment horizontal="center"/>
    </xf>
    <xf numFmtId="0" fontId="1" fillId="4" borderId="6" xfId="0" applyFont="1" applyFill="1" applyBorder="1"/>
    <xf numFmtId="9" fontId="1" fillId="4" borderId="6" xfId="1" applyFont="1" applyFill="1" applyBorder="1"/>
    <xf numFmtId="9" fontId="1" fillId="4" borderId="0" xfId="1" applyFont="1" applyFill="1" applyBorder="1"/>
    <xf numFmtId="0" fontId="1" fillId="4" borderId="7" xfId="0" applyFont="1" applyFill="1" applyBorder="1" applyAlignment="1">
      <alignment horizontal="center"/>
    </xf>
    <xf numFmtId="0" fontId="1" fillId="4" borderId="7" xfId="0" applyFont="1" applyFill="1" applyBorder="1"/>
    <xf numFmtId="9" fontId="1" fillId="3" borderId="6" xfId="1" applyFont="1" applyFill="1" applyBorder="1"/>
    <xf numFmtId="9" fontId="1" fillId="3" borderId="0" xfId="1" applyFont="1" applyFill="1" applyBorder="1"/>
    <xf numFmtId="0" fontId="1" fillId="3" borderId="7" xfId="0" applyFont="1" applyFill="1" applyBorder="1" applyAlignment="1">
      <alignment horizontal="center"/>
    </xf>
    <xf numFmtId="0" fontId="1" fillId="3" borderId="6" xfId="0" applyFont="1" applyFill="1" applyBorder="1"/>
    <xf numFmtId="0" fontId="1" fillId="3" borderId="0" xfId="0" applyFont="1" applyFill="1"/>
    <xf numFmtId="0" fontId="7" fillId="4" borderId="7" xfId="0" applyFont="1" applyFill="1" applyBorder="1" applyAlignment="1">
      <alignment horizontal="center"/>
    </xf>
    <xf numFmtId="0" fontId="1" fillId="4" borderId="7" xfId="1" applyNumberFormat="1" applyFont="1" applyFill="1" applyBorder="1" applyAlignment="1">
      <alignment horizontal="center"/>
    </xf>
    <xf numFmtId="0" fontId="7" fillId="4" borderId="7" xfId="1" applyNumberFormat="1" applyFont="1" applyFill="1" applyBorder="1" applyAlignment="1">
      <alignment horizontal="center"/>
    </xf>
    <xf numFmtId="9" fontId="1" fillId="4" borderId="9" xfId="1" applyFont="1" applyFill="1" applyBorder="1"/>
    <xf numFmtId="9" fontId="1" fillId="4" borderId="1" xfId="1" applyFont="1" applyFill="1" applyBorder="1"/>
    <xf numFmtId="0" fontId="7" fillId="4" borderId="10" xfId="0" applyFont="1" applyFill="1" applyBorder="1" applyAlignment="1">
      <alignment horizontal="center"/>
    </xf>
    <xf numFmtId="9" fontId="1" fillId="3" borderId="1" xfId="1" applyFont="1" applyFill="1" applyBorder="1"/>
    <xf numFmtId="0" fontId="1" fillId="4" borderId="10" xfId="1" applyNumberFormat="1" applyFont="1" applyFill="1" applyBorder="1" applyAlignment="1">
      <alignment horizontal="center"/>
    </xf>
    <xf numFmtId="0" fontId="1" fillId="4" borderId="9" xfId="1" applyNumberFormat="1" applyFont="1" applyFill="1" applyBorder="1"/>
    <xf numFmtId="0" fontId="1" fillId="4" borderId="1" xfId="1" applyNumberFormat="1" applyFont="1" applyFill="1" applyBorder="1"/>
    <xf numFmtId="0" fontId="1" fillId="4" borderId="1" xfId="0" applyFont="1" applyFill="1" applyBorder="1"/>
    <xf numFmtId="0" fontId="1" fillId="4" borderId="10" xfId="0" applyFont="1" applyFill="1" applyBorder="1"/>
    <xf numFmtId="0" fontId="7" fillId="4" borderId="6" xfId="0" applyFont="1" applyFill="1" applyBorder="1"/>
    <xf numFmtId="166" fontId="1" fillId="4" borderId="7" xfId="0" applyNumberFormat="1" applyFont="1" applyFill="1" applyBorder="1" applyAlignment="1">
      <alignment horizontal="center"/>
    </xf>
    <xf numFmtId="9" fontId="1" fillId="4" borderId="0" xfId="0" applyNumberFormat="1" applyFont="1" applyFill="1"/>
    <xf numFmtId="9" fontId="1" fillId="3" borderId="7" xfId="1" applyFont="1" applyFill="1" applyBorder="1"/>
    <xf numFmtId="0" fontId="1" fillId="4" borderId="12" xfId="1" applyNumberFormat="1" applyFont="1" applyFill="1" applyBorder="1"/>
    <xf numFmtId="0" fontId="1" fillId="4" borderId="3" xfId="1" applyNumberFormat="1" applyFont="1" applyFill="1" applyBorder="1"/>
    <xf numFmtId="9" fontId="1" fillId="4" borderId="3" xfId="1" applyFont="1" applyFill="1" applyBorder="1"/>
    <xf numFmtId="9" fontId="1" fillId="4" borderId="12" xfId="1" applyFont="1" applyFill="1" applyBorder="1"/>
    <xf numFmtId="0" fontId="1" fillId="4" borderId="6" xfId="1" applyNumberFormat="1" applyFont="1" applyFill="1" applyBorder="1"/>
    <xf numFmtId="0" fontId="1" fillId="4" borderId="0" xfId="1" applyNumberFormat="1" applyFont="1" applyFill="1" applyBorder="1"/>
    <xf numFmtId="0" fontId="1" fillId="4" borderId="0" xfId="1" applyNumberFormat="1" applyFont="1" applyFill="1" applyBorder="1" applyAlignment="1">
      <alignment horizontal="center"/>
    </xf>
    <xf numFmtId="2" fontId="1" fillId="4" borderId="0" xfId="0" applyNumberFormat="1" applyFont="1" applyFill="1" applyAlignment="1">
      <alignment horizontal="center"/>
    </xf>
    <xf numFmtId="0" fontId="1" fillId="4" borderId="3" xfId="0" applyFont="1" applyFill="1" applyBorder="1"/>
    <xf numFmtId="0" fontId="7" fillId="4" borderId="3" xfId="0" applyFont="1" applyFill="1" applyBorder="1" applyAlignment="1">
      <alignment horizontal="center"/>
    </xf>
    <xf numFmtId="166" fontId="1" fillId="4" borderId="7" xfId="0" applyNumberFormat="1" applyFont="1" applyFill="1" applyBorder="1"/>
    <xf numFmtId="166" fontId="1" fillId="3" borderId="7" xfId="0" applyNumberFormat="1" applyFont="1" applyFill="1" applyBorder="1" applyAlignment="1">
      <alignment horizontal="center"/>
    </xf>
    <xf numFmtId="166" fontId="7" fillId="4" borderId="7" xfId="1" applyNumberFormat="1" applyFont="1" applyFill="1" applyBorder="1" applyAlignment="1">
      <alignment horizontal="center"/>
    </xf>
    <xf numFmtId="166" fontId="1" fillId="4" borderId="7" xfId="1" applyNumberFormat="1" applyFont="1" applyFill="1" applyBorder="1" applyAlignment="1">
      <alignment horizontal="center"/>
    </xf>
    <xf numFmtId="166" fontId="1" fillId="4" borderId="10" xfId="0" applyNumberFormat="1" applyFont="1" applyFill="1" applyBorder="1" applyAlignment="1">
      <alignment horizontal="center"/>
    </xf>
    <xf numFmtId="0" fontId="21" fillId="4" borderId="0" xfId="0" applyFont="1" applyFill="1" applyAlignment="1">
      <alignment horizontal="left" vertical="center" wrapText="1"/>
    </xf>
    <xf numFmtId="0" fontId="0" fillId="4" borderId="0" xfId="0" applyFill="1" applyAlignment="1">
      <alignment horizontal="center" vertical="center" wrapText="1"/>
    </xf>
    <xf numFmtId="0" fontId="57" fillId="4" borderId="0" xfId="0" applyFont="1" applyFill="1" applyAlignment="1">
      <alignment horizontal="left" vertical="center" wrapText="1"/>
    </xf>
    <xf numFmtId="0" fontId="41" fillId="4" borderId="11" xfId="0" applyFont="1" applyFill="1" applyBorder="1" applyAlignment="1">
      <alignment horizontal="left" vertical="center"/>
    </xf>
    <xf numFmtId="0" fontId="26" fillId="4" borderId="11" xfId="4" applyFont="1" applyFill="1" applyBorder="1" applyAlignment="1">
      <alignment vertical="center" wrapText="1"/>
    </xf>
    <xf numFmtId="0" fontId="27" fillId="4" borderId="0" xfId="0" applyFont="1" applyFill="1" applyAlignment="1">
      <alignment horizontal="left" vertical="center"/>
    </xf>
    <xf numFmtId="0" fontId="23" fillId="4" borderId="18" xfId="0" applyFont="1" applyFill="1" applyBorder="1" applyAlignment="1">
      <alignment vertical="center"/>
    </xf>
    <xf numFmtId="0" fontId="23" fillId="4" borderId="17" xfId="0" applyFont="1" applyFill="1" applyBorder="1" applyAlignment="1">
      <alignment vertical="center"/>
    </xf>
    <xf numFmtId="0" fontId="30" fillId="4" borderId="0" xfId="0" applyFont="1" applyFill="1" applyAlignment="1">
      <alignment horizontal="left" vertical="center" wrapText="1"/>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49" fillId="8" borderId="0" xfId="2" applyFont="1" applyFill="1" applyBorder="1" applyAlignment="1">
      <alignment horizontal="center" vertical="center" wrapText="1"/>
    </xf>
    <xf numFmtId="0" fontId="0" fillId="4" borderId="5" xfId="0" applyFill="1" applyBorder="1" applyAlignment="1">
      <alignment horizontal="center" vertical="center"/>
    </xf>
    <xf numFmtId="0" fontId="3" fillId="4" borderId="1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5" fillId="4" borderId="3" xfId="0" applyFont="1" applyFill="1" applyBorder="1" applyAlignment="1">
      <alignment horizontal="center" vertical="center"/>
    </xf>
    <xf numFmtId="0" fontId="55" fillId="4" borderId="8" xfId="0" applyFont="1" applyFill="1" applyBorder="1" applyAlignment="1">
      <alignment horizontal="center" vertical="center"/>
    </xf>
    <xf numFmtId="0" fontId="55" fillId="4" borderId="1" xfId="0" applyFont="1" applyFill="1" applyBorder="1" applyAlignment="1">
      <alignment horizontal="center" vertical="center"/>
    </xf>
    <xf numFmtId="0" fontId="55" fillId="4" borderId="10"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28" fillId="4" borderId="0" xfId="0" applyFont="1" applyFill="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1" fillId="0" borderId="6" xfId="0" applyFont="1" applyBorder="1" applyAlignment="1">
      <alignment horizontal="left" vertical="center"/>
    </xf>
    <xf numFmtId="0" fontId="1" fillId="0" borderId="0" xfId="0" applyFont="1" applyAlignment="1">
      <alignment horizontal="left" vertical="center"/>
    </xf>
    <xf numFmtId="0" fontId="4"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61" fillId="4" borderId="3" xfId="0" applyFont="1" applyFill="1" applyBorder="1" applyAlignment="1">
      <alignment horizontal="center" vertical="center" wrapText="1"/>
    </xf>
    <xf numFmtId="0" fontId="61" fillId="4" borderId="8" xfId="0" applyFont="1" applyFill="1" applyBorder="1" applyAlignment="1">
      <alignment horizontal="center" vertical="center" wrapText="1"/>
    </xf>
    <xf numFmtId="0" fontId="61" fillId="4" borderId="1" xfId="0" applyFont="1" applyFill="1" applyBorder="1" applyAlignment="1">
      <alignment horizontal="center" vertical="center" wrapText="1"/>
    </xf>
    <xf numFmtId="0" fontId="61" fillId="4" borderId="1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5" fillId="4" borderId="0" xfId="0"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32" fillId="4" borderId="0" xfId="0" applyFont="1" applyFill="1" applyAlignment="1">
      <alignment horizontal="left" vertical="center" wrapText="1"/>
    </xf>
    <xf numFmtId="0" fontId="7" fillId="4" borderId="1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55" fillId="4" borderId="2"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28" fillId="4" borderId="0" xfId="0" applyFont="1" applyFill="1" applyAlignment="1">
      <alignment horizontal="left" vertical="center"/>
    </xf>
    <xf numFmtId="0" fontId="15" fillId="4" borderId="12"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66"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1" fillId="4" borderId="0" xfId="0" applyFont="1" applyFill="1" applyAlignment="1">
      <alignment horizontal="left" vertical="center"/>
    </xf>
    <xf numFmtId="0" fontId="7" fillId="7" borderId="2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4" xfId="0" applyFont="1" applyFill="1" applyBorder="1" applyAlignment="1">
      <alignment horizontal="center" vertical="center" wrapText="1"/>
    </xf>
    <xf numFmtId="0" fontId="1" fillId="4" borderId="9" xfId="0" applyFont="1" applyFill="1" applyBorder="1" applyAlignment="1">
      <alignment horizontal="left" vertical="center"/>
    </xf>
    <xf numFmtId="0" fontId="1" fillId="4" borderId="1" xfId="0" applyFont="1" applyFill="1" applyBorder="1" applyAlignment="1">
      <alignment horizontal="left" vertical="center"/>
    </xf>
    <xf numFmtId="0" fontId="7" fillId="0" borderId="2" xfId="0" applyFont="1" applyBorder="1" applyAlignment="1">
      <alignment horizontal="center" vertical="center" wrapText="1"/>
    </xf>
    <xf numFmtId="0" fontId="4" fillId="4" borderId="0" xfId="0" applyFont="1" applyFill="1" applyAlignment="1">
      <alignment horizontal="left" vertical="center" wrapText="1"/>
    </xf>
    <xf numFmtId="0" fontId="15"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32" fillId="4" borderId="6" xfId="0" applyFont="1" applyFill="1" applyBorder="1" applyAlignment="1">
      <alignment horizontal="left" vertical="center" wrapText="1"/>
    </xf>
    <xf numFmtId="0" fontId="32" fillId="4" borderId="7" xfId="0" applyFont="1" applyFill="1" applyBorder="1" applyAlignment="1">
      <alignment horizontal="left" vertical="center" wrapText="1"/>
    </xf>
    <xf numFmtId="0" fontId="1" fillId="4" borderId="0" xfId="0" applyFont="1" applyFill="1" applyAlignment="1">
      <alignment horizontal="left" vertical="center" wrapText="1"/>
    </xf>
    <xf numFmtId="0" fontId="15" fillId="5" borderId="20"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31" fillId="5" borderId="21"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15" fillId="4" borderId="12" xfId="5" applyFont="1" applyFill="1" applyBorder="1" applyAlignment="1">
      <alignment horizontal="center" vertical="center" wrapText="1"/>
    </xf>
    <xf numFmtId="0" fontId="15" fillId="4" borderId="8" xfId="5" applyFont="1" applyFill="1" applyBorder="1" applyAlignment="1">
      <alignment horizontal="center" vertical="center" wrapText="1"/>
    </xf>
    <xf numFmtId="0" fontId="7" fillId="4" borderId="12" xfId="5" applyFont="1" applyFill="1" applyBorder="1" applyAlignment="1">
      <alignment horizontal="center" vertical="center" wrapText="1"/>
    </xf>
    <xf numFmtId="0" fontId="7" fillId="4" borderId="9" xfId="5"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5" fillId="4" borderId="3" xfId="5" applyFont="1" applyFill="1" applyBorder="1" applyAlignment="1">
      <alignment horizontal="center" vertical="center" wrapText="1"/>
    </xf>
    <xf numFmtId="0" fontId="4" fillId="4" borderId="0" xfId="0" applyFont="1" applyFill="1" applyAlignment="1">
      <alignment horizontal="left" vertical="center"/>
    </xf>
    <xf numFmtId="0" fontId="66" fillId="4" borderId="0" xfId="0" applyFont="1" applyFill="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4" xfId="0" applyFont="1" applyFill="1" applyBorder="1" applyAlignment="1">
      <alignment horizontal="center"/>
    </xf>
    <xf numFmtId="0" fontId="7" fillId="4" borderId="2" xfId="0" applyFont="1" applyFill="1" applyBorder="1" applyAlignment="1">
      <alignment horizontal="center"/>
    </xf>
    <xf numFmtId="0" fontId="7" fillId="4" borderId="5" xfId="0" applyFont="1" applyFill="1" applyBorder="1" applyAlignment="1">
      <alignment horizontal="center"/>
    </xf>
    <xf numFmtId="0" fontId="7" fillId="4" borderId="12" xfId="0" applyFont="1" applyFill="1" applyBorder="1" applyAlignment="1">
      <alignment horizontal="center"/>
    </xf>
    <xf numFmtId="0" fontId="7" fillId="4" borderId="8" xfId="0" applyFont="1" applyFill="1" applyBorder="1" applyAlignment="1">
      <alignment horizont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4" fillId="4"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7" xfId="0" applyFont="1" applyFill="1" applyBorder="1" applyAlignment="1">
      <alignment horizontal="center" vertical="center" wrapText="1"/>
    </xf>
    <xf numFmtId="0" fontId="31" fillId="4" borderId="12" xfId="0" applyFont="1" applyFill="1" applyBorder="1" applyAlignment="1">
      <alignment horizontal="center" vertical="center"/>
    </xf>
    <xf numFmtId="0" fontId="31" fillId="4" borderId="3" xfId="0" applyFont="1" applyFill="1" applyBorder="1" applyAlignment="1">
      <alignment horizontal="center" vertical="center"/>
    </xf>
    <xf numFmtId="0" fontId="0" fillId="4" borderId="0" xfId="0" applyFill="1" applyAlignment="1">
      <alignment horizontal="left" vertical="center" wrapText="1"/>
    </xf>
    <xf numFmtId="0" fontId="16" fillId="0" borderId="0" xfId="0" applyFont="1" applyAlignment="1">
      <alignment horizontal="left" vertical="center" wrapText="1"/>
    </xf>
    <xf numFmtId="0" fontId="1" fillId="4" borderId="12" xfId="0" applyFont="1" applyFill="1" applyBorder="1" applyAlignment="1">
      <alignment horizontal="center"/>
    </xf>
    <xf numFmtId="0" fontId="1" fillId="4" borderId="3" xfId="0" applyFont="1" applyFill="1" applyBorder="1" applyAlignment="1">
      <alignment horizontal="center"/>
    </xf>
    <xf numFmtId="0" fontId="1" fillId="4" borderId="8" xfId="0" applyFont="1" applyFill="1" applyBorder="1" applyAlignment="1">
      <alignment horizontal="center"/>
    </xf>
    <xf numFmtId="0" fontId="28" fillId="4" borderId="0" xfId="0" applyFont="1" applyFill="1" applyAlignment="1">
      <alignment horizontal="left" wrapText="1"/>
    </xf>
    <xf numFmtId="0" fontId="27" fillId="4" borderId="0" xfId="0" applyFont="1" applyFill="1" applyAlignment="1">
      <alignment horizontal="left" wrapText="1"/>
    </xf>
    <xf numFmtId="2" fontId="7" fillId="4" borderId="2" xfId="0" applyNumberFormat="1" applyFont="1" applyFill="1" applyBorder="1" applyAlignment="1">
      <alignment horizontal="center"/>
    </xf>
    <xf numFmtId="2" fontId="55" fillId="4" borderId="2" xfId="0" applyNumberFormat="1" applyFont="1" applyFill="1" applyBorder="1" applyAlignment="1">
      <alignment horizont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center" vertical="center"/>
    </xf>
    <xf numFmtId="0" fontId="31" fillId="4" borderId="2" xfId="0" applyFont="1" applyFill="1" applyBorder="1" applyAlignment="1">
      <alignment horizontal="center" vertical="center" wrapText="1"/>
    </xf>
  </cellXfs>
  <cellStyles count="12">
    <cellStyle name="Comma" xfId="8" builtinId="3"/>
    <cellStyle name="Comma 2" xfId="6" xr:uid="{00000000-0005-0000-0000-000001000000}"/>
    <cellStyle name="Comma 2 2" xfId="9" xr:uid="{00000000-0005-0000-0000-000002000000}"/>
    <cellStyle name="Comma 3" xfId="11" xr:uid="{00000000-0005-0000-0000-000003000000}"/>
    <cellStyle name="Currency 2" xfId="7" xr:uid="{00000000-0005-0000-0000-000004000000}"/>
    <cellStyle name="Currency 2 2" xfId="10" xr:uid="{00000000-0005-0000-0000-000005000000}"/>
    <cellStyle name="Hyperlink" xfId="2" builtinId="8"/>
    <cellStyle name="Normal" xfId="0" builtinId="0"/>
    <cellStyle name="Normal 2 2" xfId="5" xr:uid="{00000000-0005-0000-0000-000008000000}"/>
    <cellStyle name="Normal 6" xfId="3" xr:uid="{00000000-0005-0000-0000-000009000000}"/>
    <cellStyle name="Normal_CDGRS Hazards Log v2.0" xfId="4" xr:uid="{00000000-0005-0000-0000-00000A000000}"/>
    <cellStyle name="Per cent" xfId="1" builtinId="5"/>
  </cellStyles>
  <dxfs count="743">
    <dxf>
      <font>
        <b/>
        <i val="0"/>
        <strike val="0"/>
      </font>
    </dxf>
    <dxf>
      <font>
        <b/>
        <i val="0"/>
        <strike val="0"/>
      </font>
    </dxf>
    <dxf>
      <font>
        <b/>
        <i val="0"/>
        <strike val="0"/>
      </font>
    </dxf>
    <dxf>
      <font>
        <b/>
        <i val="0"/>
        <strike val="0"/>
      </font>
    </dxf>
    <dxf>
      <font>
        <b/>
        <i val="0"/>
        <strike val="0"/>
      </font>
    </dxf>
    <dxf>
      <font>
        <color rgb="FF92D050"/>
      </font>
    </dxf>
    <dxf>
      <font>
        <color rgb="FFFFC000"/>
      </font>
    </dxf>
    <dxf>
      <font>
        <color rgb="FFFF0000"/>
      </font>
    </dxf>
    <dxf>
      <font>
        <color rgb="FF00B050"/>
      </font>
    </dxf>
    <dxf>
      <font>
        <color rgb="FFFF0000"/>
      </font>
    </dxf>
    <dxf>
      <font>
        <color rgb="FF00B050"/>
      </font>
    </dxf>
    <dxf>
      <font>
        <color rgb="FFFFC000"/>
      </font>
    </dxf>
    <dxf>
      <font>
        <color rgb="FFFF0000"/>
      </font>
    </dxf>
    <dxf>
      <font>
        <color rgb="FF00B050"/>
      </font>
    </dxf>
    <dxf>
      <font>
        <color rgb="FFFF0000"/>
      </font>
    </dxf>
    <dxf>
      <font>
        <color rgb="FF00B050"/>
      </font>
    </dxf>
    <dxf>
      <font>
        <color rgb="FF92D050"/>
      </font>
    </dxf>
    <dxf>
      <font>
        <color rgb="FFFF0000"/>
      </font>
    </dxf>
    <dxf>
      <font>
        <color rgb="FF00B050"/>
      </font>
    </dxf>
    <dxf>
      <font>
        <color rgb="FFFF0000"/>
      </font>
    </dxf>
    <dxf>
      <font>
        <color rgb="FFFFC000"/>
      </font>
    </dxf>
    <dxf>
      <font>
        <color rgb="FF92D050"/>
      </font>
    </dxf>
    <dxf>
      <font>
        <color rgb="FF00B050"/>
      </font>
    </dxf>
    <dxf>
      <font>
        <color rgb="FF9C0006"/>
      </font>
      <fill>
        <patternFill>
          <bgColor rgb="FFFFC7CE"/>
        </patternFill>
      </fill>
    </dxf>
    <dxf>
      <font>
        <color rgb="FF006100"/>
      </font>
      <fill>
        <patternFill>
          <bgColor rgb="FFC6EFCE"/>
        </patternFill>
      </fill>
    </dxf>
    <dxf>
      <font>
        <color rgb="FF92D050"/>
      </font>
    </dxf>
    <dxf>
      <font>
        <color rgb="FFFFC000"/>
      </font>
    </dxf>
    <dxf>
      <font>
        <color rgb="FFFF0000"/>
      </font>
    </dxf>
    <dxf>
      <font>
        <color rgb="FF00B050"/>
      </font>
    </dxf>
    <dxf>
      <font>
        <color rgb="FFFF0000"/>
      </font>
    </dxf>
    <dxf>
      <font>
        <color rgb="FF00B05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92D050"/>
      </font>
    </dxf>
    <dxf>
      <font>
        <color rgb="FFFFC00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dxf>
    <dxf>
      <font>
        <color rgb="FF00B050"/>
      </font>
    </dxf>
    <dxf>
      <font>
        <color rgb="FF00B050"/>
      </font>
    </dxf>
    <dxf>
      <font>
        <color rgb="FF92D050"/>
      </font>
    </dxf>
    <dxf>
      <font>
        <color rgb="FFFF0000"/>
      </font>
    </dxf>
    <dxf>
      <font>
        <color rgb="FFFFC000"/>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FF0000"/>
      </font>
    </dxf>
    <dxf>
      <font>
        <color rgb="FF00B050"/>
      </font>
    </dxf>
    <dxf>
      <font>
        <color rgb="FFFFC000"/>
      </font>
    </dxf>
    <dxf>
      <font>
        <color rgb="FF92D050"/>
      </font>
    </dxf>
    <dxf>
      <font>
        <color rgb="FFFF0000"/>
      </font>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C000"/>
      </font>
    </dxf>
    <dxf>
      <font>
        <color rgb="FF92D050"/>
      </font>
    </dxf>
    <dxf>
      <font>
        <color rgb="FFFF0000"/>
      </font>
    </dxf>
    <dxf>
      <font>
        <color rgb="FF00B050"/>
      </font>
    </dxf>
    <dxf>
      <font>
        <color rgb="FF00B050"/>
      </font>
    </dxf>
    <dxf>
      <font>
        <color rgb="FFFF000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00B050"/>
      </font>
    </dxf>
    <dxf>
      <font>
        <color rgb="FFFF0000"/>
      </font>
    </dxf>
    <dxf>
      <font>
        <color rgb="FFFF0000"/>
      </font>
    </dxf>
    <dxf>
      <font>
        <color rgb="FFFFC000"/>
      </font>
    </dxf>
    <dxf>
      <font>
        <color rgb="FF92D05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2D050"/>
      </font>
    </dxf>
    <dxf>
      <font>
        <color rgb="FFFF0000"/>
      </font>
    </dxf>
    <dxf>
      <font>
        <color rgb="FF00B050"/>
      </font>
    </dxf>
    <dxf>
      <font>
        <color rgb="FFFF0000"/>
      </font>
    </dxf>
    <dxf>
      <font>
        <color rgb="FFFFC000"/>
      </font>
    </dxf>
    <dxf>
      <font>
        <color rgb="FF00B050"/>
      </font>
    </dxf>
    <dxf>
      <font>
        <color rgb="FF00B050"/>
      </font>
    </dxf>
    <dxf>
      <font>
        <color rgb="FFFF0000"/>
      </font>
    </dxf>
    <dxf>
      <font>
        <color rgb="FF00B050"/>
      </font>
    </dxf>
    <dxf>
      <font>
        <color rgb="FFFF0000"/>
      </font>
    </dxf>
    <dxf>
      <font>
        <color rgb="FFFFC000"/>
      </font>
    </dxf>
    <dxf>
      <font>
        <color rgb="FF92D050"/>
      </font>
    </dxf>
    <dxf>
      <font>
        <color rgb="FFFF0000"/>
      </font>
    </dxf>
    <dxf>
      <font>
        <color rgb="FF00B05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FF0000"/>
      </font>
    </dxf>
    <dxf>
      <font>
        <color rgb="FF92D050"/>
      </font>
    </dxf>
    <dxf>
      <font>
        <color rgb="FFFFC000"/>
      </font>
    </dxf>
    <dxf>
      <font>
        <color rgb="FF00B050"/>
      </font>
    </dxf>
    <dxf>
      <font>
        <color rgb="FFFF0000"/>
      </font>
    </dxf>
    <dxf>
      <font>
        <color rgb="FF00B050"/>
      </font>
    </dxf>
    <dxf>
      <font>
        <color rgb="FF9C0006"/>
      </font>
      <fill>
        <patternFill>
          <bgColor rgb="FFFFC7CE"/>
        </patternFill>
      </fill>
    </dxf>
    <dxf>
      <font>
        <color rgb="FF006100"/>
      </font>
      <fill>
        <patternFill>
          <bgColor rgb="FFC6EFCE"/>
        </patternFill>
      </fill>
    </dxf>
    <dxf>
      <font>
        <color rgb="FF00B050"/>
      </font>
    </dxf>
    <dxf>
      <font>
        <color rgb="FFFF0000"/>
      </font>
    </dxf>
    <dxf>
      <font>
        <color rgb="FFFF0000"/>
      </font>
    </dxf>
    <dxf>
      <font>
        <color rgb="FFFFC000"/>
      </font>
    </dxf>
    <dxf>
      <font>
        <color rgb="FF92D050"/>
      </font>
    </dxf>
    <dxf>
      <font>
        <color rgb="FF00B050"/>
      </font>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B050"/>
      </font>
    </dxf>
    <dxf>
      <font>
        <color rgb="FF92D050"/>
      </font>
    </dxf>
    <dxf>
      <font>
        <color rgb="FFFFC000"/>
      </font>
    </dxf>
    <dxf>
      <font>
        <color rgb="FFFF0000"/>
      </font>
    </dxf>
    <dxf>
      <font>
        <color rgb="FFFF0000"/>
      </font>
    </dxf>
    <dxf>
      <font>
        <color rgb="FF00B05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b/>
        <i val="0"/>
      </font>
      <fill>
        <patternFill>
          <bgColor rgb="FF92D050"/>
        </patternFill>
      </fill>
    </dxf>
    <dxf>
      <fill>
        <patternFill>
          <bgColor rgb="FFFFD1D1"/>
        </patternFill>
      </fill>
    </dxf>
    <dxf>
      <font>
        <b/>
        <i val="0"/>
      </font>
      <fill>
        <patternFill>
          <bgColor rgb="FFFF8B8B"/>
        </patternFill>
      </fill>
    </dxf>
    <dxf>
      <font>
        <b/>
        <i val="0"/>
      </font>
      <fill>
        <patternFill>
          <bgColor rgb="FFFF8B8B"/>
        </patternFill>
      </fill>
    </dxf>
    <dxf>
      <font>
        <b/>
        <i val="0"/>
        <color theme="0"/>
      </font>
      <fill>
        <patternFill>
          <bgColor rgb="FFC00000"/>
        </patternFill>
      </fill>
    </dxf>
    <dxf>
      <font>
        <color rgb="FF9C0006"/>
      </font>
      <fill>
        <patternFill>
          <bgColor rgb="FFFFC7CE"/>
        </patternFill>
      </fill>
    </dxf>
    <dxf>
      <font>
        <b/>
        <i val="0"/>
      </font>
      <fill>
        <patternFill>
          <bgColor rgb="FF92D05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8B8B"/>
        </patternFill>
      </fill>
    </dxf>
    <dxf>
      <font>
        <b/>
        <i val="0"/>
      </font>
      <fill>
        <patternFill>
          <bgColor rgb="FF92D050"/>
        </patternFill>
      </fill>
    </dxf>
    <dxf>
      <font>
        <b/>
        <i val="0"/>
      </font>
      <fill>
        <patternFill>
          <bgColor rgb="FFFF8B8B"/>
        </patternFill>
      </fill>
    </dxf>
    <dxf>
      <font>
        <b/>
        <i val="0"/>
        <color theme="0"/>
      </font>
      <fill>
        <patternFill>
          <bgColor rgb="FFC00000"/>
        </patternFill>
      </fill>
    </dxf>
    <dxf>
      <fill>
        <patternFill>
          <bgColor theme="9" tint="0.79998168889431442"/>
        </patternFill>
      </fill>
    </dxf>
    <dxf>
      <fill>
        <patternFill>
          <bgColor rgb="FFFFD1D1"/>
        </patternFill>
      </fill>
    </dxf>
    <dxf>
      <font>
        <b/>
        <i val="0"/>
      </font>
      <fill>
        <patternFill>
          <bgColor rgb="FF92D050"/>
        </patternFill>
      </fill>
    </dxf>
    <dxf>
      <font>
        <b/>
        <i val="0"/>
        <color theme="0"/>
      </font>
      <fill>
        <patternFill>
          <bgColor rgb="FF009900"/>
        </patternFill>
      </fill>
    </dxf>
    <dxf>
      <font>
        <b/>
        <i val="0"/>
      </font>
      <fill>
        <patternFill>
          <bgColor rgb="FFFF8B8B"/>
        </patternFill>
      </fill>
    </dxf>
    <dxf>
      <fill>
        <patternFill>
          <bgColor rgb="FFFFD1D1"/>
        </patternFill>
      </fill>
    </dxf>
    <dxf>
      <font>
        <b/>
        <i val="0"/>
      </font>
      <fill>
        <patternFill>
          <bgColor rgb="FFFF8B8B"/>
        </patternFill>
      </fill>
    </dxf>
    <dxf>
      <font>
        <b/>
        <i val="0"/>
        <color theme="0"/>
      </font>
      <fill>
        <patternFill>
          <bgColor rgb="FFC00000"/>
        </patternFill>
      </fill>
    </dxf>
    <dxf>
      <fill>
        <patternFill>
          <bgColor theme="9" tint="0.79998168889431442"/>
        </patternFill>
      </fill>
    </dxf>
    <dxf>
      <font>
        <b/>
        <i val="0"/>
      </font>
      <fill>
        <patternFill>
          <bgColor rgb="FF92D050"/>
        </patternFill>
      </fill>
    </dxf>
    <dxf>
      <font>
        <b/>
        <i val="0"/>
        <color theme="0"/>
      </font>
      <fill>
        <patternFill>
          <bgColor rgb="FF009900"/>
        </patternFill>
      </fill>
    </dxf>
    <dxf>
      <font>
        <b/>
        <i val="0"/>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b/>
        <i val="0"/>
        <color theme="0"/>
      </font>
      <fill>
        <patternFill>
          <bgColor rgb="FF009900"/>
        </patternFill>
      </fill>
    </dxf>
    <dxf>
      <font>
        <b/>
        <i val="0"/>
      </font>
      <fill>
        <patternFill>
          <bgColor rgb="FF92D050"/>
        </patternFill>
      </fill>
    </dxf>
    <dxf>
      <font>
        <b/>
        <i val="0"/>
      </font>
      <fill>
        <patternFill>
          <bgColor rgb="FFFF8B8B"/>
        </patternFill>
      </fill>
    </dxf>
    <dxf>
      <font>
        <b/>
        <i val="0"/>
      </font>
      <fill>
        <patternFill>
          <bgColor rgb="FF92D050"/>
        </patternFill>
      </fill>
    </dxf>
    <dxf>
      <fill>
        <patternFill>
          <bgColor rgb="FFFFD1D1"/>
        </patternFill>
      </fill>
    </dxf>
    <dxf>
      <font>
        <b/>
        <i val="0"/>
      </font>
      <fill>
        <patternFill>
          <bgColor rgb="FFFF8B8B"/>
        </patternFill>
      </fill>
    </dxf>
    <dxf>
      <font>
        <b/>
        <i val="0"/>
        <color theme="0"/>
      </font>
      <fill>
        <patternFill>
          <bgColor rgb="FFC0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0"/>
      </font>
      <fill>
        <patternFill>
          <bgColor rgb="FF009900"/>
        </patternFill>
      </fill>
    </dxf>
    <dxf>
      <fill>
        <patternFill>
          <bgColor theme="9" tint="0.79998168889431442"/>
        </patternFill>
      </fill>
    </dxf>
    <dxf>
      <font>
        <b/>
        <i val="0"/>
        <color theme="0"/>
      </font>
      <fill>
        <patternFill>
          <bgColor rgb="FFC00000"/>
        </patternFill>
      </fill>
    </dxf>
    <dxf>
      <font>
        <b/>
        <i val="0"/>
      </font>
      <fill>
        <patternFill>
          <bgColor rgb="FFFF8B8B"/>
        </patternFill>
      </fill>
    </dxf>
    <dxf>
      <fill>
        <patternFill>
          <bgColor rgb="FFFFD1D1"/>
        </patternFill>
      </fill>
    </dxf>
    <dxf>
      <font>
        <b/>
        <i val="0"/>
      </font>
      <fill>
        <patternFill>
          <bgColor rgb="FF92D050"/>
        </patternFill>
      </fill>
    </dxf>
    <dxf>
      <font>
        <b/>
        <i val="0"/>
      </font>
      <fill>
        <patternFill>
          <bgColor rgb="FF92D050"/>
        </patternFill>
      </fill>
    </dxf>
    <dxf>
      <font>
        <b/>
        <i val="0"/>
      </font>
      <fill>
        <patternFill>
          <bgColor rgb="FFFF8B8B"/>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2D050"/>
      </font>
    </dxf>
    <dxf>
      <font>
        <color rgb="FFFFC000"/>
      </font>
    </dxf>
    <dxf>
      <font>
        <color rgb="FF00B050"/>
      </font>
    </dxf>
    <dxf>
      <font>
        <color rgb="FFFF0000"/>
      </font>
    </dxf>
    <dxf>
      <font>
        <color rgb="FF00B050"/>
      </font>
    </dxf>
    <dxf>
      <font>
        <color rgb="FFFF0000"/>
      </font>
    </dxf>
    <dxf>
      <font>
        <color rgb="FF006100"/>
      </font>
      <fill>
        <patternFill>
          <bgColor rgb="FFC6EFCE"/>
        </patternFill>
      </fill>
    </dxf>
    <dxf>
      <font>
        <color rgb="FF9C0006"/>
      </font>
      <fill>
        <patternFill>
          <bgColor rgb="FFFFC7CE"/>
        </patternFill>
      </fill>
    </dxf>
    <dxf>
      <font>
        <color rgb="FFFFC000"/>
      </font>
    </dxf>
    <dxf>
      <font>
        <color rgb="FFFF0000"/>
      </font>
    </dxf>
    <dxf>
      <font>
        <color rgb="FF00B050"/>
      </font>
    </dxf>
    <dxf>
      <font>
        <color rgb="FFFF0000"/>
      </font>
    </dxf>
    <dxf>
      <font>
        <color rgb="FF00B05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FFC000"/>
      </font>
    </dxf>
    <dxf>
      <font>
        <color rgb="FF92D050"/>
      </font>
    </dxf>
    <dxf>
      <font>
        <color rgb="FF00B050"/>
      </font>
    </dxf>
    <dxf>
      <font>
        <color rgb="FFFF0000"/>
      </font>
    </dxf>
    <dxf>
      <font>
        <color rgb="FFFFC000"/>
      </font>
    </dxf>
    <dxf>
      <font>
        <color rgb="FFFF0000"/>
      </font>
    </dxf>
    <dxf>
      <font>
        <color rgb="FF00B050"/>
      </font>
    </dxf>
    <dxf>
      <font>
        <color rgb="FF92D050"/>
      </font>
    </dxf>
    <dxf>
      <font>
        <color rgb="FFFF0000"/>
      </font>
    </dxf>
    <dxf>
      <font>
        <color rgb="FF00B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2D050"/>
      </font>
    </dxf>
    <dxf>
      <font>
        <color rgb="FF00B050"/>
      </font>
    </dxf>
    <dxf>
      <font>
        <color rgb="FFFF0000"/>
      </font>
    </dxf>
    <dxf>
      <font>
        <color rgb="FF00B050"/>
      </font>
    </dxf>
    <dxf>
      <font>
        <color rgb="FFFF0000"/>
      </font>
    </dxf>
    <dxf>
      <font>
        <color rgb="FFFFC000"/>
      </font>
    </dxf>
    <dxf>
      <font>
        <color rgb="FFFFC000"/>
      </font>
    </dxf>
    <dxf>
      <font>
        <color rgb="FFFF0000"/>
      </font>
    </dxf>
    <dxf>
      <font>
        <color rgb="FF00B050"/>
      </font>
    </dxf>
    <dxf>
      <font>
        <color rgb="FFFF0000"/>
      </font>
    </dxf>
    <dxf>
      <font>
        <color rgb="FF00B05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FF0000"/>
      </font>
    </dxf>
    <dxf>
      <font>
        <color rgb="FF00B050"/>
      </font>
    </dxf>
    <dxf>
      <font>
        <color rgb="FFFF0000"/>
      </font>
    </dxf>
    <dxf>
      <font>
        <color rgb="FFFFC000"/>
      </font>
    </dxf>
    <dxf>
      <font>
        <color rgb="FF92D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2D050"/>
      </font>
    </dxf>
    <dxf>
      <font>
        <color rgb="FF00B050"/>
      </font>
    </dxf>
    <dxf>
      <font>
        <color rgb="FFFF0000"/>
      </font>
    </dxf>
    <dxf>
      <font>
        <color rgb="FF00B050"/>
      </font>
    </dxf>
    <dxf>
      <font>
        <color rgb="FFFF0000"/>
      </font>
    </dxf>
    <dxf>
      <font>
        <color rgb="FFFFC000"/>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font>
      <fill>
        <patternFill>
          <bgColor rgb="FF92D050"/>
        </patternFill>
      </fill>
    </dxf>
    <dxf>
      <fill>
        <patternFill>
          <bgColor rgb="FFFFD1D1"/>
        </patternFill>
      </fill>
    </dxf>
    <dxf>
      <font>
        <b/>
        <i val="0"/>
      </font>
      <fill>
        <patternFill>
          <bgColor rgb="FFFF8B8B"/>
        </patternFill>
      </fill>
    </dxf>
    <dxf>
      <font>
        <b/>
        <i val="0"/>
      </font>
      <fill>
        <patternFill>
          <bgColor rgb="FFFF8B8B"/>
        </patternFill>
      </fill>
    </dxf>
    <dxf>
      <font>
        <b/>
        <i val="0"/>
        <color theme="0"/>
      </font>
      <fill>
        <patternFill>
          <bgColor rgb="FFC00000"/>
        </patternFill>
      </fill>
    </dxf>
    <dxf>
      <fill>
        <patternFill>
          <bgColor theme="9" tint="0.79998168889431442"/>
        </patternFill>
      </fill>
    </dxf>
    <dxf>
      <font>
        <b/>
        <i val="0"/>
      </font>
      <fill>
        <patternFill>
          <bgColor rgb="FF92D050"/>
        </patternFill>
      </fill>
    </dxf>
    <dxf>
      <font>
        <b/>
        <i val="0"/>
        <color theme="0"/>
      </font>
      <fill>
        <patternFill>
          <bgColor rgb="FF0099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D1D1"/>
        </patternFill>
      </fill>
    </dxf>
    <dxf>
      <font>
        <b/>
        <i val="0"/>
      </font>
      <fill>
        <patternFill>
          <bgColor rgb="FF92D050"/>
        </patternFill>
      </fill>
    </dxf>
    <dxf>
      <font>
        <b/>
        <i val="0"/>
      </font>
      <fill>
        <patternFill>
          <bgColor rgb="FFFF8B8B"/>
        </patternFill>
      </fill>
    </dxf>
    <dxf>
      <fill>
        <patternFill>
          <bgColor theme="9" tint="0.79998168889431442"/>
        </patternFill>
      </fill>
    </dxf>
    <dxf>
      <font>
        <b/>
        <i val="0"/>
        <color theme="0"/>
      </font>
      <fill>
        <patternFill>
          <bgColor rgb="FF009900"/>
        </patternFill>
      </fill>
    </dxf>
    <dxf>
      <font>
        <b/>
        <i val="0"/>
      </font>
      <fill>
        <patternFill>
          <bgColor rgb="FF92D050"/>
        </patternFill>
      </fill>
    </dxf>
    <dxf>
      <font>
        <b/>
        <i val="0"/>
        <color theme="0"/>
      </font>
      <fill>
        <patternFill>
          <bgColor rgb="FFC00000"/>
        </patternFill>
      </fill>
    </dxf>
    <dxf>
      <font>
        <b/>
        <i val="0"/>
      </font>
      <fill>
        <patternFill>
          <bgColor rgb="FFFF8B8B"/>
        </patternFill>
      </fill>
    </dxf>
    <dxf>
      <font>
        <b/>
        <i val="0"/>
      </font>
      <fill>
        <patternFill>
          <bgColor rgb="FFFF8B8B"/>
        </patternFill>
      </fill>
    </dxf>
    <dxf>
      <font>
        <b/>
        <i val="0"/>
        <color theme="0"/>
      </font>
      <fill>
        <patternFill>
          <bgColor rgb="FF009900"/>
        </patternFill>
      </fill>
    </dxf>
    <dxf>
      <fill>
        <patternFill>
          <bgColor theme="9" tint="0.79998168889431442"/>
        </patternFill>
      </fill>
    </dxf>
    <dxf>
      <font>
        <b/>
        <i val="0"/>
        <color theme="0"/>
      </font>
      <fill>
        <patternFill>
          <bgColor rgb="FFC00000"/>
        </patternFill>
      </fill>
    </dxf>
    <dxf>
      <fill>
        <patternFill>
          <bgColor rgb="FFFFD1D1"/>
        </patternFill>
      </fill>
    </dxf>
    <dxf>
      <font>
        <b/>
        <i val="0"/>
      </font>
      <fill>
        <patternFill>
          <bgColor rgb="FF92D050"/>
        </patternFill>
      </fill>
    </dxf>
    <dxf>
      <font>
        <b/>
        <i val="0"/>
      </font>
      <fill>
        <patternFill>
          <bgColor rgb="FFFF8B8B"/>
        </patternFill>
      </fill>
    </dxf>
    <dxf>
      <font>
        <b/>
        <i val="0"/>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FF8B8B"/>
        </patternFill>
      </fill>
    </dxf>
    <dxf>
      <fill>
        <patternFill>
          <bgColor rgb="FFFFD1D1"/>
        </patternFill>
      </fill>
    </dxf>
    <dxf>
      <font>
        <b/>
        <i val="0"/>
      </font>
      <fill>
        <patternFill>
          <bgColor rgb="FFFF8B8B"/>
        </patternFill>
      </fill>
    </dxf>
    <dxf>
      <font>
        <b/>
        <i val="0"/>
        <color theme="0"/>
      </font>
      <fill>
        <patternFill>
          <bgColor rgb="FFC00000"/>
        </patternFill>
      </fill>
    </dxf>
    <dxf>
      <fill>
        <patternFill>
          <bgColor theme="9" tint="0.79998168889431442"/>
        </patternFill>
      </fill>
    </dxf>
    <dxf>
      <font>
        <b/>
        <i val="0"/>
      </font>
      <fill>
        <patternFill>
          <bgColor rgb="FF92D050"/>
        </patternFill>
      </fill>
    </dxf>
    <dxf>
      <font>
        <b/>
        <i val="0"/>
        <color theme="0"/>
      </font>
      <fill>
        <patternFill>
          <bgColor rgb="FF009900"/>
        </patternFill>
      </fill>
    </dxf>
    <dxf>
      <font>
        <b/>
        <i val="0"/>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92D050"/>
        </patternFill>
      </fill>
    </dxf>
    <dxf>
      <fill>
        <patternFill>
          <bgColor rgb="FFFFD1D1"/>
        </patternFill>
      </fill>
    </dxf>
    <dxf>
      <font>
        <b/>
        <i val="0"/>
      </font>
      <fill>
        <patternFill>
          <bgColor rgb="FFFF8B8B"/>
        </patternFill>
      </fill>
    </dxf>
    <dxf>
      <font>
        <b/>
        <i val="0"/>
        <color theme="0"/>
      </font>
      <fill>
        <patternFill>
          <bgColor rgb="FFC00000"/>
        </patternFill>
      </fill>
    </dxf>
    <dxf>
      <fill>
        <patternFill>
          <bgColor theme="9" tint="0.79998168889431442"/>
        </patternFill>
      </fill>
    </dxf>
    <dxf>
      <font>
        <b/>
        <i val="0"/>
        <color theme="0"/>
      </font>
      <fill>
        <patternFill>
          <bgColor rgb="FF009900"/>
        </patternFill>
      </fill>
    </dxf>
    <dxf>
      <font>
        <b/>
        <i val="0"/>
      </font>
      <fill>
        <patternFill>
          <bgColor rgb="FFFF8B8B"/>
        </patternFill>
      </fill>
    </dxf>
    <dxf>
      <font>
        <color rgb="FF9C0006"/>
      </font>
      <fill>
        <patternFill>
          <bgColor rgb="FFFFC7CE"/>
        </patternFill>
      </fill>
    </dxf>
    <dxf>
      <font>
        <b/>
        <i val="0"/>
      </font>
      <fill>
        <patternFill>
          <bgColor rgb="FF92D050"/>
        </patternFill>
      </fill>
    </dxf>
    <dxf>
      <font>
        <color rgb="FF9C0006"/>
      </font>
      <fill>
        <patternFill>
          <bgColor rgb="FFFFC7CE"/>
        </patternFill>
      </fill>
    </dxf>
  </dxfs>
  <tableStyles count="0" defaultTableStyle="TableStyleMedium2" defaultPivotStyle="PivotStyleLight16"/>
  <colors>
    <mruColors>
      <color rgb="FFBEBED4"/>
      <color rgb="FF666699"/>
      <color rgb="FFF6EFF7"/>
      <color rgb="FFEDE2F6"/>
      <color rgb="FFFFC9C9"/>
      <color rgb="FF009900"/>
      <color rgb="FFC6EFCE"/>
      <color rgb="FFCCFFCC"/>
      <color rgb="FFFF8989"/>
      <color rgb="FFF9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'Facial growth 2016-18'!$G$34:$G$36</c:f>
              <c:strCache>
                <c:ptCount val="3"/>
                <c:pt idx="0">
                  <c:v>Good facial growth score        
(1 or 2)</c:v>
                </c:pt>
                <c:pt idx="2">
                  <c:v>(%)</c:v>
                </c:pt>
              </c:strCache>
            </c:strRef>
          </c:tx>
          <c:spPr>
            <a:solidFill>
              <a:srgbClr val="00B050"/>
            </a:solidFill>
            <a:ln>
              <a:noFill/>
            </a:ln>
            <a:effectLst/>
          </c:spPr>
          <c:invertIfNegative val="0"/>
          <c:cat>
            <c:strRef>
              <c:f>'Facial growth 2016-18'!$B$37:$B$50</c:f>
              <c:strCache>
                <c:ptCount val="14"/>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pt idx="13">
                  <c:v>Scotland***</c:v>
                </c:pt>
              </c:strCache>
            </c:strRef>
          </c:cat>
          <c:val>
            <c:numRef>
              <c:f>'Facial growth 2016-18'!$G$37:$G$50</c:f>
              <c:numCache>
                <c:formatCode>0.0%</c:formatCode>
                <c:ptCount val="14"/>
                <c:pt idx="0">
                  <c:v>0.66666666666666663</c:v>
                </c:pt>
                <c:pt idx="1">
                  <c:v>0.375</c:v>
                </c:pt>
                <c:pt idx="2">
                  <c:v>0.5</c:v>
                </c:pt>
                <c:pt idx="3">
                  <c:v>0.51851851851851849</c:v>
                </c:pt>
                <c:pt idx="4">
                  <c:v>0.63636363636363635</c:v>
                </c:pt>
                <c:pt idx="5">
                  <c:v>0</c:v>
                </c:pt>
                <c:pt idx="6">
                  <c:v>0.52941176470588236</c:v>
                </c:pt>
                <c:pt idx="7">
                  <c:v>0.5714285714285714</c:v>
                </c:pt>
                <c:pt idx="8">
                  <c:v>0.5</c:v>
                </c:pt>
                <c:pt idx="9">
                  <c:v>0.5</c:v>
                </c:pt>
                <c:pt idx="10">
                  <c:v>0.33333333333333331</c:v>
                </c:pt>
                <c:pt idx="11">
                  <c:v>0.65789473684210531</c:v>
                </c:pt>
                <c:pt idx="12">
                  <c:v>0.375</c:v>
                </c:pt>
                <c:pt idx="13">
                  <c:v>0.54166666666666663</c:v>
                </c:pt>
              </c:numCache>
            </c:numRef>
          </c:val>
          <c:extLst>
            <c:ext xmlns:c16="http://schemas.microsoft.com/office/drawing/2014/chart" uri="{C3380CC4-5D6E-409C-BE32-E72D297353CC}">
              <c16:uniqueId val="{00000000-5D9E-46BC-A390-914D16FD6751}"/>
            </c:ext>
          </c:extLst>
        </c:ser>
        <c:ser>
          <c:idx val="3"/>
          <c:order val="1"/>
          <c:tx>
            <c:strRef>
              <c:f>'Facial growth 2016-18'!$I$34:$I$36</c:f>
              <c:strCache>
                <c:ptCount val="3"/>
                <c:pt idx="0">
                  <c:v>Fair facial growth score      
 (3)</c:v>
                </c:pt>
                <c:pt idx="2">
                  <c:v>(%)</c:v>
                </c:pt>
              </c:strCache>
            </c:strRef>
          </c:tx>
          <c:spPr>
            <a:solidFill>
              <a:schemeClr val="accent4"/>
            </a:solidFill>
            <a:ln>
              <a:noFill/>
            </a:ln>
            <a:effectLst/>
          </c:spPr>
          <c:invertIfNegative val="0"/>
          <c:cat>
            <c:strRef>
              <c:f>'Facial growth 2016-18'!$B$37:$B$50</c:f>
              <c:strCache>
                <c:ptCount val="14"/>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pt idx="13">
                  <c:v>Scotland***</c:v>
                </c:pt>
              </c:strCache>
            </c:strRef>
          </c:cat>
          <c:val>
            <c:numRef>
              <c:f>'Facial growth 2016-18'!$I$37:$I$50</c:f>
              <c:numCache>
                <c:formatCode>0.0%</c:formatCode>
                <c:ptCount val="14"/>
                <c:pt idx="0">
                  <c:v>0.19047619047619047</c:v>
                </c:pt>
                <c:pt idx="1">
                  <c:v>0.25</c:v>
                </c:pt>
                <c:pt idx="2">
                  <c:v>0.27272727272727271</c:v>
                </c:pt>
                <c:pt idx="3">
                  <c:v>0.37037037037037035</c:v>
                </c:pt>
                <c:pt idx="4">
                  <c:v>0.13636363636363635</c:v>
                </c:pt>
                <c:pt idx="5">
                  <c:v>0</c:v>
                </c:pt>
                <c:pt idx="6">
                  <c:v>0.47058823529411764</c:v>
                </c:pt>
                <c:pt idx="7">
                  <c:v>0.31428571428571428</c:v>
                </c:pt>
                <c:pt idx="8">
                  <c:v>0.27777777777777779</c:v>
                </c:pt>
                <c:pt idx="9">
                  <c:v>0.2857142857142857</c:v>
                </c:pt>
                <c:pt idx="10">
                  <c:v>0.41666666666666669</c:v>
                </c:pt>
                <c:pt idx="11">
                  <c:v>0.28947368421052633</c:v>
                </c:pt>
                <c:pt idx="12">
                  <c:v>0.25</c:v>
                </c:pt>
                <c:pt idx="13">
                  <c:v>0.45833333333333331</c:v>
                </c:pt>
              </c:numCache>
            </c:numRef>
          </c:val>
          <c:extLst>
            <c:ext xmlns:c16="http://schemas.microsoft.com/office/drawing/2014/chart" uri="{C3380CC4-5D6E-409C-BE32-E72D297353CC}">
              <c16:uniqueId val="{00000001-5D9E-46BC-A390-914D16FD6751}"/>
            </c:ext>
          </c:extLst>
        </c:ser>
        <c:ser>
          <c:idx val="5"/>
          <c:order val="2"/>
          <c:tx>
            <c:strRef>
              <c:f>'Facial growth 2016-18'!$K$34:$K$36</c:f>
              <c:strCache>
                <c:ptCount val="3"/>
                <c:pt idx="0">
                  <c:v>Poor facial growth score       
(4 or 5)</c:v>
                </c:pt>
                <c:pt idx="2">
                  <c:v>(%)</c:v>
                </c:pt>
              </c:strCache>
            </c:strRef>
          </c:tx>
          <c:spPr>
            <a:solidFill>
              <a:srgbClr val="CC0000"/>
            </a:solidFill>
            <a:ln>
              <a:noFill/>
            </a:ln>
            <a:effectLst/>
          </c:spPr>
          <c:invertIfNegative val="0"/>
          <c:cat>
            <c:strRef>
              <c:f>'Facial growth 2016-18'!$B$37:$B$50</c:f>
              <c:strCache>
                <c:ptCount val="14"/>
                <c:pt idx="0">
                  <c:v>Newcastle</c:v>
                </c:pt>
                <c:pt idx="1">
                  <c:v>Leeds</c:v>
                </c:pt>
                <c:pt idx="2">
                  <c:v>Liverpool</c:v>
                </c:pt>
                <c:pt idx="3">
                  <c:v>Manchester</c:v>
                </c:pt>
                <c:pt idx="4">
                  <c:v>Trent</c:v>
                </c:pt>
                <c:pt idx="5">
                  <c:v>West Midlands***</c:v>
                </c:pt>
                <c:pt idx="6">
                  <c:v>Cleft Net East</c:v>
                </c:pt>
                <c:pt idx="7">
                  <c:v>North Thames</c:v>
                </c:pt>
                <c:pt idx="8">
                  <c:v>Spires</c:v>
                </c:pt>
                <c:pt idx="9">
                  <c:v>South Wales</c:v>
                </c:pt>
                <c:pt idx="10">
                  <c:v>South West</c:v>
                </c:pt>
                <c:pt idx="11">
                  <c:v>Evelina London</c:v>
                </c:pt>
                <c:pt idx="12">
                  <c:v>Northern Ireland</c:v>
                </c:pt>
                <c:pt idx="13">
                  <c:v>Scotland***</c:v>
                </c:pt>
              </c:strCache>
            </c:strRef>
          </c:cat>
          <c:val>
            <c:numRef>
              <c:f>'Facial growth 2016-18'!$K$37:$K$50</c:f>
              <c:numCache>
                <c:formatCode>0.0%</c:formatCode>
                <c:ptCount val="14"/>
                <c:pt idx="0">
                  <c:v>0.14285714285714285</c:v>
                </c:pt>
                <c:pt idx="1">
                  <c:v>0.375</c:v>
                </c:pt>
                <c:pt idx="2">
                  <c:v>0.22727272727272727</c:v>
                </c:pt>
                <c:pt idx="3">
                  <c:v>0.1111111111111111</c:v>
                </c:pt>
                <c:pt idx="4">
                  <c:v>0.22727272727272727</c:v>
                </c:pt>
                <c:pt idx="5">
                  <c:v>0</c:v>
                </c:pt>
                <c:pt idx="6">
                  <c:v>0</c:v>
                </c:pt>
                <c:pt idx="7">
                  <c:v>0.11428571428571428</c:v>
                </c:pt>
                <c:pt idx="8">
                  <c:v>0.22222222222222221</c:v>
                </c:pt>
                <c:pt idx="9">
                  <c:v>0.21428571428571427</c:v>
                </c:pt>
                <c:pt idx="10">
                  <c:v>0.25</c:v>
                </c:pt>
                <c:pt idx="11">
                  <c:v>5.2631578947368418E-2</c:v>
                </c:pt>
                <c:pt idx="12">
                  <c:v>0.375</c:v>
                </c:pt>
                <c:pt idx="13">
                  <c:v>0</c:v>
                </c:pt>
              </c:numCache>
            </c:numRef>
          </c:val>
          <c:extLst>
            <c:ext xmlns:c16="http://schemas.microsoft.com/office/drawing/2014/chart" uri="{C3380CC4-5D6E-409C-BE32-E72D297353CC}">
              <c16:uniqueId val="{00000002-5D9E-46BC-A390-914D16FD6751}"/>
            </c:ext>
          </c:extLst>
        </c:ser>
        <c:dLbls>
          <c:showLegendKey val="0"/>
          <c:showVal val="0"/>
          <c:showCatName val="0"/>
          <c:showSerName val="0"/>
          <c:showPercent val="0"/>
          <c:showBubbleSize val="0"/>
        </c:dLbls>
        <c:gapWidth val="150"/>
        <c:overlap val="100"/>
        <c:axId val="330612152"/>
        <c:axId val="330611496"/>
      </c:barChart>
      <c:catAx>
        <c:axId val="33061215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611496"/>
        <c:crosses val="autoZero"/>
        <c:auto val="1"/>
        <c:lblAlgn val="ctr"/>
        <c:lblOffset val="100"/>
        <c:noMultiLvlLbl val="0"/>
      </c:catAx>
      <c:valAx>
        <c:axId val="330611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612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0</xdr:row>
      <xdr:rowOff>123266</xdr:rowOff>
    </xdr:from>
    <xdr:to>
      <xdr:col>3</xdr:col>
      <xdr:colOff>1335364</xdr:colOff>
      <xdr:row>0</xdr:row>
      <xdr:rowOff>1630886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25853" t="31076" r="25964" b="31057"/>
        <a:stretch/>
      </xdr:blipFill>
      <xdr:spPr>
        <a:xfrm>
          <a:off x="333254" y="123266"/>
          <a:ext cx="3402203" cy="1507620"/>
        </a:xfrm>
        <a:prstGeom prst="rect">
          <a:avLst/>
        </a:prstGeom>
      </xdr:spPr>
    </xdr:pic>
    <xdr:clientData/>
  </xdr:twoCellAnchor>
  <xdr:twoCellAnchor editAs="oneCell">
    <xdr:from>
      <xdr:col>3</xdr:col>
      <xdr:colOff>4032619</xdr:colOff>
      <xdr:row>0</xdr:row>
      <xdr:rowOff>33618</xdr:rowOff>
    </xdr:from>
    <xdr:to>
      <xdr:col>3</xdr:col>
      <xdr:colOff>6038295</xdr:colOff>
      <xdr:row>0</xdr:row>
      <xdr:rowOff>1019736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195044" y="33618"/>
          <a:ext cx="2005676" cy="986118"/>
        </a:xfrm>
        <a:prstGeom prst="rect">
          <a:avLst/>
        </a:prstGeom>
      </xdr:spPr>
    </xdr:pic>
    <xdr:clientData/>
  </xdr:twoCellAnchor>
  <xdr:twoCellAnchor editAs="oneCell">
    <xdr:from>
      <xdr:col>3</xdr:col>
      <xdr:colOff>2051016</xdr:colOff>
      <xdr:row>0</xdr:row>
      <xdr:rowOff>89649</xdr:rowOff>
    </xdr:from>
    <xdr:to>
      <xdr:col>3</xdr:col>
      <xdr:colOff>3915615</xdr:colOff>
      <xdr:row>0</xdr:row>
      <xdr:rowOff>971749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213441" y="89649"/>
          <a:ext cx="1859837" cy="877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40821</xdr:colOff>
      <xdr:row>62</xdr:row>
      <xdr:rowOff>131989</xdr:rowOff>
    </xdr:from>
    <xdr:to>
      <xdr:col>14</xdr:col>
      <xdr:colOff>176891</xdr:colOff>
      <xdr:row>81</xdr:row>
      <xdr:rowOff>27214</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rane-database.org.uk/reports-hom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rane-database.org.uk/resources/the-cleft-development-grou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lapa.com/treatment/nhs-cleft-team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114"/>
  <sheetViews>
    <sheetView tabSelected="1" zoomScale="90" zoomScaleNormal="90" zoomScaleSheetLayoutView="100" workbookViewId="0">
      <pane ySplit="4" topLeftCell="A30" activePane="bottomLeft" state="frozen"/>
      <selection pane="bottomLeft" activeCell="B2" sqref="B2:D2"/>
    </sheetView>
  </sheetViews>
  <sheetFormatPr defaultColWidth="9.1328125" defaultRowHeight="14.25" x14ac:dyDescent="0.45"/>
  <cols>
    <col min="1" max="1" width="3" style="3" customWidth="1"/>
    <col min="2" max="2" width="22" style="2" customWidth="1"/>
    <col min="3" max="3" width="11" style="1" bestFit="1" customWidth="1"/>
    <col min="4" max="4" width="90.73046875" style="1" customWidth="1"/>
    <col min="5" max="51" width="9.1328125" style="3"/>
    <col min="52" max="16384" width="9.1328125" style="1"/>
  </cols>
  <sheetData>
    <row r="1" spans="2:5" s="3" customFormat="1" ht="135" customHeight="1" x14ac:dyDescent="0.45">
      <c r="B1" s="835"/>
      <c r="C1" s="835"/>
      <c r="D1" s="835"/>
    </row>
    <row r="2" spans="2:5" s="3" customFormat="1" ht="27.75" customHeight="1" x14ac:dyDescent="0.45">
      <c r="B2" s="836" t="s">
        <v>666</v>
      </c>
      <c r="C2" s="836"/>
      <c r="D2" s="836"/>
    </row>
    <row r="3" spans="2:5" s="3" customFormat="1" ht="22.5" customHeight="1" x14ac:dyDescent="0.45">
      <c r="B3" s="834" t="s">
        <v>687</v>
      </c>
      <c r="C3" s="834"/>
      <c r="D3" s="834"/>
    </row>
    <row r="4" spans="2:5" s="3" customFormat="1" x14ac:dyDescent="0.45">
      <c r="B4" s="767" t="s">
        <v>271</v>
      </c>
      <c r="C4" s="768" t="s">
        <v>41</v>
      </c>
      <c r="D4" s="769" t="s">
        <v>43</v>
      </c>
    </row>
    <row r="5" spans="2:5" s="3" customFormat="1" x14ac:dyDescent="0.45">
      <c r="B5" s="38"/>
      <c r="C5" s="38"/>
      <c r="D5" s="38"/>
    </row>
    <row r="6" spans="2:5" s="3" customFormat="1" x14ac:dyDescent="0.45">
      <c r="B6" s="770" t="s">
        <v>157</v>
      </c>
      <c r="C6" s="771"/>
      <c r="D6" s="772"/>
    </row>
    <row r="7" spans="2:5" s="3" customFormat="1" x14ac:dyDescent="0.45">
      <c r="B7" s="39" t="s">
        <v>669</v>
      </c>
      <c r="C7" s="108" t="s">
        <v>528</v>
      </c>
      <c r="D7" s="41" t="s">
        <v>688</v>
      </c>
    </row>
    <row r="8" spans="2:5" s="3" customFormat="1" x14ac:dyDescent="0.45">
      <c r="B8" s="39"/>
      <c r="C8" s="108" t="s">
        <v>541</v>
      </c>
      <c r="D8" s="41" t="s">
        <v>543</v>
      </c>
    </row>
    <row r="9" spans="2:5" s="3" customFormat="1" x14ac:dyDescent="0.45">
      <c r="B9" s="43"/>
      <c r="C9" s="109"/>
      <c r="D9" s="45"/>
    </row>
    <row r="10" spans="2:5" s="3" customFormat="1" x14ac:dyDescent="0.45">
      <c r="B10" s="108"/>
      <c r="C10" s="111"/>
      <c r="D10" s="710"/>
    </row>
    <row r="11" spans="2:5" s="3" customFormat="1" x14ac:dyDescent="0.45">
      <c r="B11" s="46"/>
      <c r="C11" s="46"/>
      <c r="D11" s="47"/>
    </row>
    <row r="12" spans="2:5" s="3" customFormat="1" x14ac:dyDescent="0.45">
      <c r="B12" s="770" t="s">
        <v>102</v>
      </c>
      <c r="C12" s="771" t="s">
        <v>527</v>
      </c>
      <c r="D12" s="773"/>
      <c r="E12" s="61"/>
    </row>
    <row r="13" spans="2:5" s="3" customFormat="1" x14ac:dyDescent="0.45">
      <c r="B13" s="310" t="s">
        <v>488</v>
      </c>
      <c r="C13" s="108"/>
      <c r="D13" s="42" t="s">
        <v>270</v>
      </c>
    </row>
    <row r="14" spans="2:5" s="3" customFormat="1" x14ac:dyDescent="0.45">
      <c r="B14" s="283"/>
      <c r="C14" s="108"/>
      <c r="D14" s="40" t="s">
        <v>208</v>
      </c>
    </row>
    <row r="15" spans="2:5" s="3" customFormat="1" x14ac:dyDescent="0.45">
      <c r="B15" s="283"/>
      <c r="C15" s="108"/>
      <c r="D15" s="40" t="s">
        <v>681</v>
      </c>
    </row>
    <row r="16" spans="2:5" s="3" customFormat="1" x14ac:dyDescent="0.45">
      <c r="B16" s="320"/>
      <c r="C16" s="108"/>
      <c r="D16" s="766" t="s">
        <v>680</v>
      </c>
    </row>
    <row r="17" spans="2:4" s="3" customFormat="1" x14ac:dyDescent="0.45">
      <c r="B17" s="320"/>
      <c r="C17" s="108"/>
      <c r="D17" s="40" t="s">
        <v>667</v>
      </c>
    </row>
    <row r="18" spans="2:4" s="3" customFormat="1" x14ac:dyDescent="0.45">
      <c r="B18" s="320"/>
      <c r="C18" s="108"/>
      <c r="D18" s="40" t="s">
        <v>668</v>
      </c>
    </row>
    <row r="19" spans="2:4" s="3" customFormat="1" x14ac:dyDescent="0.45">
      <c r="B19" s="282"/>
      <c r="C19" s="108"/>
      <c r="D19" s="41" t="s">
        <v>517</v>
      </c>
    </row>
    <row r="20" spans="2:4" s="3" customFormat="1" x14ac:dyDescent="0.45">
      <c r="B20" s="282"/>
      <c r="C20" s="108"/>
      <c r="D20" s="41" t="s">
        <v>518</v>
      </c>
    </row>
    <row r="21" spans="2:4" s="3" customFormat="1" x14ac:dyDescent="0.45">
      <c r="B21" s="39" t="s">
        <v>489</v>
      </c>
      <c r="C21" s="108"/>
      <c r="D21" s="42" t="s">
        <v>103</v>
      </c>
    </row>
    <row r="22" spans="2:4" s="3" customFormat="1" x14ac:dyDescent="0.45">
      <c r="B22" s="282"/>
      <c r="C22" s="108"/>
      <c r="D22" s="41" t="s">
        <v>516</v>
      </c>
    </row>
    <row r="23" spans="2:4" s="3" customFormat="1" x14ac:dyDescent="0.45">
      <c r="B23" s="282"/>
      <c r="C23" s="108"/>
      <c r="D23" s="41" t="s">
        <v>515</v>
      </c>
    </row>
    <row r="24" spans="2:4" s="3" customFormat="1" x14ac:dyDescent="0.45">
      <c r="B24" s="39" t="s">
        <v>490</v>
      </c>
      <c r="C24" s="108"/>
      <c r="D24" s="42" t="s">
        <v>269</v>
      </c>
    </row>
    <row r="25" spans="2:4" s="3" customFormat="1" x14ac:dyDescent="0.45">
      <c r="B25" s="39"/>
      <c r="C25" s="108"/>
      <c r="D25" s="41" t="s">
        <v>519</v>
      </c>
    </row>
    <row r="26" spans="2:4" s="3" customFormat="1" x14ac:dyDescent="0.45">
      <c r="B26" s="39"/>
      <c r="C26" s="108"/>
      <c r="D26" s="41" t="s">
        <v>520</v>
      </c>
    </row>
    <row r="27" spans="2:4" s="3" customFormat="1" x14ac:dyDescent="0.45">
      <c r="B27" s="43"/>
      <c r="C27" s="109"/>
      <c r="D27" s="45"/>
    </row>
    <row r="28" spans="2:4" s="3" customFormat="1" x14ac:dyDescent="0.45">
      <c r="B28" s="46"/>
      <c r="C28" s="46"/>
      <c r="D28" s="47"/>
    </row>
    <row r="29" spans="2:4" s="3" customFormat="1" x14ac:dyDescent="0.45">
      <c r="B29" s="774" t="s">
        <v>104</v>
      </c>
      <c r="C29" s="775"/>
      <c r="D29" s="776"/>
    </row>
    <row r="30" spans="2:4" s="3" customFormat="1" x14ac:dyDescent="0.45">
      <c r="B30" s="310" t="s">
        <v>491</v>
      </c>
      <c r="C30" s="120" t="s">
        <v>528</v>
      </c>
      <c r="D30" s="121" t="s">
        <v>529</v>
      </c>
    </row>
    <row r="31" spans="2:4" s="3" customFormat="1" x14ac:dyDescent="0.45">
      <c r="B31" s="39"/>
      <c r="C31" s="108" t="s">
        <v>541</v>
      </c>
      <c r="D31" s="41" t="s">
        <v>542</v>
      </c>
    </row>
    <row r="32" spans="2:4" s="3" customFormat="1" x14ac:dyDescent="0.45">
      <c r="B32" s="43"/>
      <c r="C32" s="44"/>
      <c r="D32" s="45"/>
    </row>
    <row r="33" spans="2:4" s="3" customFormat="1" x14ac:dyDescent="0.45">
      <c r="B33" s="46"/>
      <c r="C33" s="38"/>
      <c r="D33" s="38"/>
    </row>
    <row r="34" spans="2:4" s="3" customFormat="1" x14ac:dyDescent="0.45">
      <c r="B34" s="46"/>
      <c r="C34" s="46"/>
      <c r="D34" s="47"/>
    </row>
    <row r="35" spans="2:4" s="3" customFormat="1" ht="28.5" x14ac:dyDescent="0.45">
      <c r="B35" s="770" t="s">
        <v>105</v>
      </c>
      <c r="C35" s="771" t="s">
        <v>541</v>
      </c>
      <c r="D35" s="773"/>
    </row>
    <row r="36" spans="2:4" s="3" customFormat="1" x14ac:dyDescent="0.45">
      <c r="B36" s="310" t="s">
        <v>493</v>
      </c>
      <c r="C36" s="108"/>
      <c r="D36" s="42" t="s">
        <v>85</v>
      </c>
    </row>
    <row r="37" spans="2:4" s="3" customFormat="1" x14ac:dyDescent="0.45">
      <c r="B37" s="319"/>
      <c r="C37" s="108"/>
      <c r="D37" s="41" t="s">
        <v>209</v>
      </c>
    </row>
    <row r="38" spans="2:4" s="3" customFormat="1" x14ac:dyDescent="0.45">
      <c r="B38" s="319" t="s">
        <v>494</v>
      </c>
      <c r="C38" s="108"/>
      <c r="D38" s="42" t="s">
        <v>51</v>
      </c>
    </row>
    <row r="39" spans="2:4" s="3" customFormat="1" x14ac:dyDescent="0.45">
      <c r="B39" s="282"/>
      <c r="C39" s="108"/>
      <c r="D39" s="41" t="s">
        <v>355</v>
      </c>
    </row>
    <row r="40" spans="2:4" s="3" customFormat="1" x14ac:dyDescent="0.45">
      <c r="B40" s="319" t="s">
        <v>495</v>
      </c>
      <c r="C40" s="108"/>
      <c r="D40" s="42" t="s">
        <v>86</v>
      </c>
    </row>
    <row r="41" spans="2:4" s="3" customFormat="1" x14ac:dyDescent="0.45">
      <c r="B41" s="282"/>
      <c r="C41" s="108"/>
      <c r="D41" s="41" t="s">
        <v>210</v>
      </c>
    </row>
    <row r="42" spans="2:4" s="3" customFormat="1" x14ac:dyDescent="0.45">
      <c r="B42" s="319" t="s">
        <v>496</v>
      </c>
      <c r="C42" s="108"/>
      <c r="D42" s="42" t="s">
        <v>50</v>
      </c>
    </row>
    <row r="43" spans="2:4" s="3" customFormat="1" x14ac:dyDescent="0.45">
      <c r="B43" s="282"/>
      <c r="C43" s="108"/>
      <c r="D43" s="41" t="s">
        <v>231</v>
      </c>
    </row>
    <row r="44" spans="2:4" s="3" customFormat="1" x14ac:dyDescent="0.45">
      <c r="B44" s="282"/>
      <c r="C44" s="108"/>
      <c r="D44" s="41" t="s">
        <v>212</v>
      </c>
    </row>
    <row r="45" spans="2:4" s="3" customFormat="1" x14ac:dyDescent="0.45">
      <c r="B45" s="319" t="s">
        <v>497</v>
      </c>
      <c r="C45" s="108"/>
      <c r="D45" s="42" t="s">
        <v>106</v>
      </c>
    </row>
    <row r="46" spans="2:4" s="3" customFormat="1" x14ac:dyDescent="0.45">
      <c r="B46" s="282"/>
      <c r="C46" s="108"/>
      <c r="D46" s="41" t="s">
        <v>215</v>
      </c>
    </row>
    <row r="47" spans="2:4" s="3" customFormat="1" x14ac:dyDescent="0.45">
      <c r="B47" s="39" t="s">
        <v>492</v>
      </c>
      <c r="C47" s="108"/>
      <c r="D47" s="42" t="s">
        <v>736</v>
      </c>
    </row>
    <row r="48" spans="2:4" s="3" customFormat="1" x14ac:dyDescent="0.45">
      <c r="B48" s="39"/>
      <c r="C48" s="108"/>
      <c r="D48" s="41" t="s">
        <v>732</v>
      </c>
    </row>
    <row r="49" spans="2:5" s="3" customFormat="1" x14ac:dyDescent="0.45">
      <c r="B49" s="39" t="s">
        <v>492</v>
      </c>
      <c r="C49" s="108"/>
      <c r="D49" s="42" t="s">
        <v>484</v>
      </c>
    </row>
    <row r="50" spans="2:5" s="3" customFormat="1" x14ac:dyDescent="0.45">
      <c r="B50" s="39"/>
      <c r="C50" s="108"/>
      <c r="D50" s="41" t="s">
        <v>485</v>
      </c>
    </row>
    <row r="51" spans="2:5" s="3" customFormat="1" x14ac:dyDescent="0.45">
      <c r="B51" s="39" t="s">
        <v>492</v>
      </c>
      <c r="C51" s="108"/>
      <c r="D51" s="42" t="s">
        <v>107</v>
      </c>
    </row>
    <row r="52" spans="2:5" s="3" customFormat="1" x14ac:dyDescent="0.45">
      <c r="B52" s="282"/>
      <c r="C52" s="108"/>
      <c r="D52" s="41" t="s">
        <v>214</v>
      </c>
    </row>
    <row r="53" spans="2:5" s="3" customFormat="1" x14ac:dyDescent="0.45">
      <c r="B53" s="43"/>
      <c r="C53" s="114"/>
      <c r="D53" s="115"/>
      <c r="E53" s="54"/>
    </row>
    <row r="54" spans="2:5" s="3" customFormat="1" x14ac:dyDescent="0.45">
      <c r="B54" s="46"/>
      <c r="C54" s="46"/>
      <c r="D54" s="47"/>
    </row>
    <row r="55" spans="2:5" s="3" customFormat="1" x14ac:dyDescent="0.45">
      <c r="B55" s="46"/>
      <c r="C55" s="38"/>
      <c r="D55" s="38"/>
    </row>
    <row r="56" spans="2:5" s="3" customFormat="1" x14ac:dyDescent="0.45">
      <c r="B56" s="774" t="s">
        <v>230</v>
      </c>
      <c r="C56" s="777"/>
      <c r="D56" s="778"/>
    </row>
    <row r="57" spans="2:5" s="3" customFormat="1" x14ac:dyDescent="0.45">
      <c r="B57" s="116" t="s">
        <v>108</v>
      </c>
      <c r="C57" s="117"/>
      <c r="D57" s="118" t="s">
        <v>522</v>
      </c>
    </row>
    <row r="58" spans="2:5" s="3" customFormat="1" x14ac:dyDescent="0.45">
      <c r="B58" s="106"/>
      <c r="C58" s="112"/>
      <c r="D58" s="113"/>
    </row>
    <row r="59" spans="2:5" s="3" customFormat="1" x14ac:dyDescent="0.45">
      <c r="B59" s="106" t="s">
        <v>58</v>
      </c>
      <c r="C59" s="112"/>
      <c r="D59" s="113" t="s">
        <v>228</v>
      </c>
    </row>
    <row r="60" spans="2:5" s="3" customFormat="1" x14ac:dyDescent="0.45">
      <c r="B60" s="106"/>
      <c r="C60" s="112"/>
      <c r="D60" s="113"/>
    </row>
    <row r="61" spans="2:5" s="3" customFormat="1" x14ac:dyDescent="0.45">
      <c r="B61" s="106" t="s">
        <v>110</v>
      </c>
      <c r="C61" s="111"/>
      <c r="D61" s="113" t="s">
        <v>229</v>
      </c>
    </row>
    <row r="62" spans="2:5" s="3" customFormat="1" x14ac:dyDescent="0.45">
      <c r="B62" s="106"/>
      <c r="C62" s="111"/>
      <c r="D62" s="113"/>
    </row>
    <row r="63" spans="2:5" s="3" customFormat="1" x14ac:dyDescent="0.45">
      <c r="B63" s="106" t="s">
        <v>109</v>
      </c>
      <c r="C63" s="112"/>
      <c r="D63" s="113" t="s">
        <v>226</v>
      </c>
    </row>
    <row r="64" spans="2:5" s="3" customFormat="1" x14ac:dyDescent="0.45">
      <c r="B64" s="234"/>
      <c r="C64" s="239"/>
      <c r="D64" s="119"/>
    </row>
    <row r="65" spans="2:8" s="3" customFormat="1" x14ac:dyDescent="0.45">
      <c r="B65" s="4"/>
      <c r="D65" s="5"/>
    </row>
    <row r="66" spans="2:8" s="3" customFormat="1" x14ac:dyDescent="0.45">
      <c r="B66" s="236" t="s">
        <v>59</v>
      </c>
      <c r="C66" s="237" t="s">
        <v>61</v>
      </c>
      <c r="D66" s="713" t="s">
        <v>60</v>
      </c>
    </row>
    <row r="67" spans="2:8" s="4" customFormat="1" x14ac:dyDescent="0.45">
      <c r="B67" s="238" t="s">
        <v>322</v>
      </c>
      <c r="C67" s="430">
        <v>45999</v>
      </c>
      <c r="D67" s="714" t="s">
        <v>498</v>
      </c>
      <c r="E67" s="61"/>
    </row>
    <row r="68" spans="2:8" s="4" customFormat="1" x14ac:dyDescent="0.45">
      <c r="B68" s="238"/>
      <c r="C68" s="242"/>
      <c r="D68" s="238"/>
    </row>
    <row r="69" spans="2:8" s="3" customFormat="1" x14ac:dyDescent="0.45">
      <c r="B69" s="68"/>
      <c r="C69" s="68"/>
      <c r="D69" s="68"/>
    </row>
    <row r="70" spans="2:8" s="3" customFormat="1" x14ac:dyDescent="0.45">
      <c r="B70" s="837" t="s">
        <v>63</v>
      </c>
      <c r="C70" s="837"/>
      <c r="D70" s="837"/>
    </row>
    <row r="71" spans="2:8" s="3" customFormat="1" ht="33.75" customHeight="1" x14ac:dyDescent="0.45">
      <c r="B71" s="838" t="s">
        <v>64</v>
      </c>
      <c r="C71" s="838"/>
      <c r="D71" s="838"/>
    </row>
    <row r="72" spans="2:8" s="3" customFormat="1" x14ac:dyDescent="0.45">
      <c r="B72" s="4"/>
    </row>
    <row r="73" spans="2:8" s="3" customFormat="1" ht="15.75" customHeight="1" x14ac:dyDescent="0.45">
      <c r="B73" s="834" t="s">
        <v>499</v>
      </c>
      <c r="C73" s="834"/>
      <c r="D73" s="7" t="s">
        <v>500</v>
      </c>
      <c r="E73" s="284"/>
      <c r="F73" s="233"/>
      <c r="G73" s="233"/>
      <c r="H73" s="233"/>
    </row>
    <row r="74" spans="2:8" s="3" customFormat="1" x14ac:dyDescent="0.45">
      <c r="B74" s="8"/>
      <c r="C74" s="8"/>
      <c r="D74" s="8"/>
      <c r="E74" s="8"/>
      <c r="F74" s="8"/>
      <c r="G74" s="8"/>
      <c r="H74" s="8"/>
    </row>
    <row r="75" spans="2:8" s="3" customFormat="1" x14ac:dyDescent="0.45">
      <c r="B75" s="236" t="s">
        <v>59</v>
      </c>
      <c r="C75" s="237" t="s">
        <v>61</v>
      </c>
      <c r="D75" s="711" t="s">
        <v>111</v>
      </c>
    </row>
    <row r="76" spans="2:8" s="3" customFormat="1" x14ac:dyDescent="0.45">
      <c r="B76" s="238" t="s">
        <v>322</v>
      </c>
      <c r="C76" s="430">
        <v>45999</v>
      </c>
      <c r="D76" s="712" t="s">
        <v>523</v>
      </c>
      <c r="E76" s="61"/>
    </row>
    <row r="77" spans="2:8" s="3" customFormat="1" x14ac:dyDescent="0.45">
      <c r="B77" s="238" t="s">
        <v>322</v>
      </c>
      <c r="C77" s="430">
        <v>45999</v>
      </c>
      <c r="D77" s="712" t="s">
        <v>524</v>
      </c>
      <c r="E77" s="4"/>
      <c r="F77" s="8"/>
      <c r="G77" s="8"/>
      <c r="H77" s="8"/>
    </row>
    <row r="78" spans="2:8" s="3" customFormat="1" x14ac:dyDescent="0.45">
      <c r="C78" s="8"/>
      <c r="D78" s="8"/>
      <c r="E78" s="8"/>
      <c r="F78" s="8"/>
      <c r="G78" s="8"/>
      <c r="H78" s="8"/>
    </row>
    <row r="79" spans="2:8" s="3" customFormat="1" x14ac:dyDescent="0.45">
      <c r="B79" s="8"/>
      <c r="C79" s="8"/>
      <c r="D79" s="8"/>
      <c r="E79" s="8"/>
      <c r="F79" s="8"/>
      <c r="G79" s="8"/>
      <c r="H79" s="8"/>
    </row>
    <row r="80" spans="2:8" s="3" customFormat="1" x14ac:dyDescent="0.45">
      <c r="B80" s="4"/>
    </row>
    <row r="81" spans="2:2" s="3" customFormat="1" x14ac:dyDescent="0.45">
      <c r="B81" s="4"/>
    </row>
    <row r="82" spans="2:2" s="3" customFormat="1" x14ac:dyDescent="0.45">
      <c r="B82" s="4"/>
    </row>
    <row r="83" spans="2:2" s="3" customFormat="1" x14ac:dyDescent="0.45">
      <c r="B83" s="4"/>
    </row>
    <row r="84" spans="2:2" s="3" customFormat="1" x14ac:dyDescent="0.45">
      <c r="B84" s="4"/>
    </row>
    <row r="85" spans="2:2" s="3" customFormat="1" x14ac:dyDescent="0.45">
      <c r="B85" s="4"/>
    </row>
    <row r="86" spans="2:2" s="3" customFormat="1" x14ac:dyDescent="0.45">
      <c r="B86" s="4"/>
    </row>
    <row r="87" spans="2:2" s="3" customFormat="1" x14ac:dyDescent="0.45">
      <c r="B87" s="4"/>
    </row>
    <row r="88" spans="2:2" s="3" customFormat="1" x14ac:dyDescent="0.45">
      <c r="B88" s="4"/>
    </row>
    <row r="89" spans="2:2" s="3" customFormat="1" x14ac:dyDescent="0.45">
      <c r="B89" s="4"/>
    </row>
    <row r="90" spans="2:2" s="3" customFormat="1" x14ac:dyDescent="0.45">
      <c r="B90" s="4"/>
    </row>
    <row r="91" spans="2:2" s="3" customFormat="1" x14ac:dyDescent="0.45">
      <c r="B91" s="4"/>
    </row>
    <row r="92" spans="2:2" s="3" customFormat="1" x14ac:dyDescent="0.45">
      <c r="B92" s="4"/>
    </row>
    <row r="93" spans="2:2" s="3" customFormat="1" x14ac:dyDescent="0.45">
      <c r="B93" s="4"/>
    </row>
    <row r="94" spans="2:2" s="3" customFormat="1" x14ac:dyDescent="0.45">
      <c r="B94" s="4"/>
    </row>
    <row r="95" spans="2:2" s="3" customFormat="1" x14ac:dyDescent="0.45">
      <c r="B95" s="4"/>
    </row>
    <row r="96" spans="2:2" s="3" customFormat="1" x14ac:dyDescent="0.45">
      <c r="B96" s="4"/>
    </row>
    <row r="97" spans="2:2" s="3" customFormat="1" x14ac:dyDescent="0.45">
      <c r="B97" s="4"/>
    </row>
    <row r="98" spans="2:2" s="3" customFormat="1" x14ac:dyDescent="0.45">
      <c r="B98" s="4"/>
    </row>
    <row r="99" spans="2:2" s="3" customFormat="1" x14ac:dyDescent="0.45">
      <c r="B99" s="4"/>
    </row>
    <row r="100" spans="2:2" s="3" customFormat="1" x14ac:dyDescent="0.45">
      <c r="B100" s="4"/>
    </row>
    <row r="101" spans="2:2" s="3" customFormat="1" x14ac:dyDescent="0.45">
      <c r="B101" s="4"/>
    </row>
    <row r="102" spans="2:2" s="3" customFormat="1" x14ac:dyDescent="0.45">
      <c r="B102" s="4"/>
    </row>
    <row r="103" spans="2:2" s="3" customFormat="1" x14ac:dyDescent="0.45">
      <c r="B103" s="4"/>
    </row>
    <row r="104" spans="2:2" s="3" customFormat="1" x14ac:dyDescent="0.45">
      <c r="B104" s="4"/>
    </row>
    <row r="105" spans="2:2" s="3" customFormat="1" x14ac:dyDescent="0.45">
      <c r="B105" s="4"/>
    </row>
    <row r="106" spans="2:2" s="3" customFormat="1" x14ac:dyDescent="0.45">
      <c r="B106" s="4"/>
    </row>
    <row r="107" spans="2:2" s="3" customFormat="1" x14ac:dyDescent="0.45">
      <c r="B107" s="4"/>
    </row>
    <row r="108" spans="2:2" s="3" customFormat="1" x14ac:dyDescent="0.45">
      <c r="B108" s="4"/>
    </row>
    <row r="109" spans="2:2" s="3" customFormat="1" x14ac:dyDescent="0.45">
      <c r="B109" s="4"/>
    </row>
    <row r="110" spans="2:2" s="3" customFormat="1" x14ac:dyDescent="0.45">
      <c r="B110" s="4"/>
    </row>
    <row r="111" spans="2:2" s="3" customFormat="1" x14ac:dyDescent="0.45">
      <c r="B111" s="4"/>
    </row>
    <row r="112" spans="2:2" s="3" customFormat="1" x14ac:dyDescent="0.45">
      <c r="B112" s="4"/>
    </row>
    <row r="113" spans="2:2" s="3" customFormat="1" x14ac:dyDescent="0.45">
      <c r="B113" s="4"/>
    </row>
    <row r="114" spans="2:2" s="3" customFormat="1" x14ac:dyDescent="0.45">
      <c r="B114" s="4"/>
    </row>
  </sheetData>
  <mergeCells count="6">
    <mergeCell ref="B73:C73"/>
    <mergeCell ref="B1:D1"/>
    <mergeCell ref="B2:D2"/>
    <mergeCell ref="B3:D3"/>
    <mergeCell ref="B70:D70"/>
    <mergeCell ref="B71:D71"/>
  </mergeCells>
  <hyperlinks>
    <hyperlink ref="D39" location="'Dental health 2016-18'!A1" display="Dental health (as measured by dmft) - data completeness, dmft, treatment and care index" xr:uid="{00000000-0004-0000-0000-000000000000}"/>
    <hyperlink ref="D46" location="'Psychology 2016-18'!A1" display="Psychology - data completeness and outcomes" xr:uid="{00000000-0004-0000-0000-000001000000}"/>
    <hyperlink ref="D50" location="'Audit age checks'!A1" display="Audit age checks - child growth, dental health, facial growth, speech and psychology" xr:uid="{00000000-0004-0000-0000-000002000000}"/>
    <hyperlink ref="D37" location="'Child growth 2016-18'!A1" display="Child growth - data completeness and BMI" xr:uid="{00000000-0004-0000-0000-000003000000}"/>
    <hyperlink ref="D41" location="'Facial growth 2016-18'!A1" display="Facial growth - data completeness and 5 year old index scores" xr:uid="{00000000-0004-0000-0000-000004000000}"/>
    <hyperlink ref="D23" location="'Diagnosis times CPO 2022-24'!A1" display="Timely diagnosis of cleft palate alone" xr:uid="{00000000-0004-0000-0000-000005000000}"/>
    <hyperlink ref="D31" location="'Consent 2016-18'!A1" display="Consent 2016-2018" xr:uid="{00000000-0004-0000-0000-000006000000}"/>
    <hyperlink ref="D43" location="'Speech 2016-18'!A1" display="Speech - data completeness and standards" xr:uid="{00000000-0004-0000-0000-000007000000}"/>
    <hyperlink ref="D44" location="'16-CAPS-A Speech paramts'!A1" display="16 CAPS-A Speech parameters" xr:uid="{00000000-0004-0000-0000-000008000000}"/>
    <hyperlink ref="D14" location="'Registrations 2022-24'!A1" display="Registrations " xr:uid="{00000000-0004-0000-0000-000009000000}"/>
    <hyperlink ref="D19" location="'Gestation 2022-24'!A1" display="Gestational age - data completeness and gestational age" xr:uid="{00000000-0004-0000-0000-00000B000000}"/>
    <hyperlink ref="D20" location="'Birthweight 2022-24'!A1" display="Birthweight - data completeness and birthweight" xr:uid="{00000000-0004-0000-0000-00000C000000}"/>
    <hyperlink ref="D57" location="'CRANE Project Team'!A1" display="CRANE Project Team" xr:uid="{00000000-0004-0000-0000-00000D000000}"/>
    <hyperlink ref="D59" location="'Cleft Services'!A1" display="Cleft Services" xr:uid="{00000000-0004-0000-0000-00000E000000}"/>
    <hyperlink ref="D63" location="'Governance &amp; Funding'!A1" display="Governance and Funding" xr:uid="{00000000-0004-0000-0000-00000F000000}"/>
    <hyperlink ref="D61" location="Indicators!A1" display="Indicators" xr:uid="{00000000-0004-0000-0000-000010000000}"/>
    <hyperlink ref="D25" location="'Referral 2022-24'!A1" display="Referral to Cleft Services - data completeness and referral within 24 hours of birth" xr:uid="{00000000-0004-0000-0000-000011000000}"/>
    <hyperlink ref="D15" location="'Patient characteristics 2022-24'!A1" display="Sex distribution, by cleft service and cleft type (Table 1 &amp; 2)" xr:uid="{00000000-0004-0000-0000-000012000000}"/>
    <hyperlink ref="D26" location="'Contact &amp; visit 2022-24'!A1" display="Contact with Cleft Services - data completeness and contact within 24 hours of referral" xr:uid="{00000000-0004-0000-0000-000013000000}"/>
    <hyperlink ref="D18" location="'Patient characteristics 2022-24'!A1" display="Robin Sequence distribution, in children with Cleft Palate (CP) only (Table 5)" xr:uid="{00000000-0004-0000-0000-000014000000}"/>
    <hyperlink ref="D17" location="'Patient characteristics 2022-24'!A1" display="Cleft type distribution (Table 1)" xr:uid="{00000000-0004-0000-0000-000015000000}"/>
    <hyperlink ref="D52" location="'Reasons outcome not coll'!A1" display="Reasons outcome not collected - child growth, dental health, facial growth, speech and psychology" xr:uid="{00000000-0004-0000-0000-000017000000}"/>
    <hyperlink ref="D73" r:id="rId1" xr:uid="{00000000-0004-0000-0000-00001A000000}"/>
    <hyperlink ref="D22" location="'Diagnosis times 2022-24'!A1" display="Timing of diagnosis - data completeness and diagnosis time in children with a cleft affecting the lip" xr:uid="{00000000-0004-0000-0000-00001B000000}"/>
    <hyperlink ref="D16" location="'Patient characteristics 2022-24'!A1" display="Ethnicity, by cleft service (Table 3)" xr:uid="{0FB57367-DAC0-4592-8D7D-3E2CE7862683}"/>
    <hyperlink ref="D7" location="'2022-24 births_Outlier status '!A1" display="Cleft service alert and outlier status 2022-2024" xr:uid="{00000000-0004-0000-0000-00000A000000}"/>
    <hyperlink ref="D8" location="'2016-18 births_Outlier status'!A1" display="Cleft service alert and outlier status 2016-2018" xr:uid="{00000000-0004-0000-0000-00001C000000}"/>
    <hyperlink ref="D30" location="'Consent 2022-24'!A1" display="Consent 2022-2024" xr:uid="{B626102F-D86E-496C-BD7B-A5D8B01783BD}"/>
    <hyperlink ref="D48" location="'Data comp_outcomes by pt charac'!A1" display="Data comp_outcomes by pt charac" xr:uid="{89807AF3-D830-4904-A014-06D26F4AD264}"/>
  </hyperlinks>
  <pageMargins left="0.7" right="0.7" top="0.75" bottom="0.75" header="0.3" footer="0.3"/>
  <pageSetup paperSize="9" scale="54" orientation="portrait" r:id="rId2"/>
  <headerFooter>
    <oddHeader>&amp;C&amp;F</oddHeader>
    <oddFooter>&amp;C&amp;A
Page &amp;P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E1F2FF"/>
  </sheetPr>
  <dimension ref="A1:AU1105"/>
  <sheetViews>
    <sheetView zoomScale="90" zoomScaleNormal="90" zoomScaleSheetLayoutView="100" workbookViewId="0">
      <selection activeCell="J26" sqref="J26"/>
    </sheetView>
  </sheetViews>
  <sheetFormatPr defaultColWidth="9.1328125" defaultRowHeight="14.25" x14ac:dyDescent="0.45"/>
  <cols>
    <col min="1" max="1" width="4.86328125" style="54" customWidth="1"/>
    <col min="2" max="2" width="15.73046875" style="62" customWidth="1"/>
    <col min="3" max="3" width="14.59765625" style="62" customWidth="1"/>
    <col min="4" max="4" width="11.3984375" style="62" customWidth="1"/>
    <col min="5" max="5" width="9.1328125" style="62"/>
    <col min="6" max="6" width="16.1328125" style="62" customWidth="1"/>
    <col min="7" max="8" width="13.73046875" style="62" customWidth="1"/>
    <col min="9" max="9" width="13.86328125" style="62" customWidth="1"/>
    <col min="10" max="10" width="11.3984375" style="62" customWidth="1"/>
    <col min="11" max="11" width="15.265625" style="62" customWidth="1"/>
    <col min="12" max="12" width="12" style="62" bestFit="1" customWidth="1"/>
    <col min="13" max="23" width="9.1328125" style="62"/>
    <col min="24" max="47" width="9.1328125" style="54"/>
    <col min="48" max="16384" width="9.1328125" style="62"/>
  </cols>
  <sheetData>
    <row r="1" spans="2:23" x14ac:dyDescent="0.45">
      <c r="B1" s="55" t="s">
        <v>46</v>
      </c>
      <c r="C1" s="54"/>
      <c r="D1" s="54"/>
      <c r="E1" s="54"/>
      <c r="F1" s="54"/>
      <c r="G1" s="54"/>
      <c r="H1" s="54"/>
      <c r="I1" s="54"/>
      <c r="J1" s="54"/>
      <c r="K1" s="54"/>
      <c r="L1" s="54"/>
      <c r="M1" s="54"/>
      <c r="N1" s="54"/>
      <c r="O1" s="54"/>
      <c r="P1" s="54"/>
      <c r="Q1" s="54"/>
      <c r="R1" s="54"/>
      <c r="S1" s="54"/>
      <c r="T1" s="54"/>
      <c r="U1" s="54"/>
      <c r="V1" s="54"/>
      <c r="W1" s="54"/>
    </row>
    <row r="2" spans="2:23" ht="15" customHeight="1" x14ac:dyDescent="0.45">
      <c r="B2" s="54"/>
      <c r="C2" s="14"/>
      <c r="D2" s="14"/>
      <c r="E2" s="14"/>
      <c r="F2" s="14"/>
      <c r="G2" s="14"/>
      <c r="H2" s="14"/>
      <c r="I2" s="14"/>
      <c r="J2" s="14"/>
      <c r="K2" s="54"/>
      <c r="L2" s="54"/>
      <c r="M2" s="54"/>
      <c r="N2" s="54"/>
      <c r="O2" s="54"/>
      <c r="P2" s="54"/>
      <c r="Q2" s="54"/>
      <c r="R2" s="54"/>
      <c r="S2" s="54"/>
      <c r="T2" s="54"/>
      <c r="U2" s="54"/>
      <c r="V2" s="54"/>
      <c r="W2" s="54"/>
    </row>
    <row r="3" spans="2:23" ht="15.75" x14ac:dyDescent="0.45">
      <c r="B3" s="865" t="s">
        <v>537</v>
      </c>
      <c r="C3" s="865"/>
      <c r="D3" s="865"/>
      <c r="E3" s="865"/>
      <c r="F3" s="865"/>
      <c r="G3" s="865"/>
      <c r="H3" s="865"/>
      <c r="I3" s="865"/>
      <c r="J3" s="54"/>
      <c r="K3" s="54"/>
      <c r="L3" s="54"/>
      <c r="M3" s="54"/>
      <c r="N3" s="54"/>
      <c r="O3" s="54"/>
      <c r="P3" s="54"/>
      <c r="Q3" s="54"/>
      <c r="R3" s="54"/>
      <c r="S3" s="54"/>
      <c r="T3" s="54"/>
      <c r="U3" s="54"/>
      <c r="V3" s="54"/>
      <c r="W3" s="54"/>
    </row>
    <row r="4" spans="2:23" ht="15.75" x14ac:dyDescent="0.45">
      <c r="B4" s="165"/>
      <c r="C4" s="165"/>
      <c r="D4" s="165"/>
      <c r="E4" s="165"/>
      <c r="F4" s="165"/>
      <c r="G4" s="165"/>
      <c r="H4" s="165"/>
      <c r="I4" s="165"/>
      <c r="J4" s="54"/>
      <c r="K4" s="54"/>
      <c r="L4" s="54"/>
      <c r="M4" s="54"/>
      <c r="N4" s="54"/>
      <c r="O4" s="54"/>
      <c r="P4" s="54"/>
      <c r="Q4" s="54"/>
      <c r="R4" s="54"/>
      <c r="S4" s="54"/>
      <c r="T4" s="54"/>
      <c r="U4" s="54"/>
      <c r="V4" s="54"/>
      <c r="W4" s="54"/>
    </row>
    <row r="5" spans="2:23" ht="23.25" x14ac:dyDescent="0.45">
      <c r="B5" s="900" t="s">
        <v>57</v>
      </c>
      <c r="C5" s="429" t="s">
        <v>189</v>
      </c>
      <c r="D5" s="852" t="s">
        <v>99</v>
      </c>
      <c r="E5" s="852"/>
      <c r="F5" s="909" t="s">
        <v>100</v>
      </c>
      <c r="G5" s="909"/>
      <c r="H5" s="893" t="s">
        <v>178</v>
      </c>
      <c r="I5" s="885" t="s">
        <v>576</v>
      </c>
      <c r="J5" s="54"/>
      <c r="K5" s="54"/>
      <c r="L5" s="54"/>
      <c r="M5" s="54"/>
      <c r="N5" s="54"/>
      <c r="O5" s="54"/>
      <c r="P5" s="54"/>
      <c r="Q5" s="54"/>
      <c r="R5" s="54"/>
      <c r="S5" s="54"/>
      <c r="T5" s="54"/>
      <c r="U5" s="54"/>
      <c r="V5" s="54"/>
      <c r="W5" s="54"/>
    </row>
    <row r="6" spans="2:23" x14ac:dyDescent="0.45">
      <c r="B6" s="901"/>
      <c r="C6" s="141" t="s">
        <v>4</v>
      </c>
      <c r="D6" s="141" t="s">
        <v>5</v>
      </c>
      <c r="E6" s="141" t="s">
        <v>6</v>
      </c>
      <c r="F6" s="424" t="s">
        <v>5</v>
      </c>
      <c r="G6" s="424" t="s">
        <v>6</v>
      </c>
      <c r="H6" s="894"/>
      <c r="I6" s="887"/>
      <c r="J6" s="54"/>
      <c r="K6" s="54"/>
      <c r="L6" s="54"/>
      <c r="M6" s="54"/>
      <c r="N6" s="54"/>
      <c r="O6" s="54"/>
      <c r="P6" s="54"/>
      <c r="Q6" s="54"/>
      <c r="R6" s="54"/>
      <c r="S6" s="54"/>
      <c r="T6" s="54"/>
      <c r="U6" s="54"/>
      <c r="V6" s="54"/>
      <c r="W6" s="54"/>
    </row>
    <row r="7" spans="2:23" x14ac:dyDescent="0.45">
      <c r="B7" s="172" t="s">
        <v>7</v>
      </c>
      <c r="C7" s="573">
        <f>SUM(D7,F7)</f>
        <v>152</v>
      </c>
      <c r="D7" s="457">
        <v>152</v>
      </c>
      <c r="E7" s="321">
        <f t="shared" ref="E7:E20" si="0">D7/C7</f>
        <v>1</v>
      </c>
      <c r="F7" s="673">
        <v>0</v>
      </c>
      <c r="G7" s="674">
        <f>F7/C7</f>
        <v>0</v>
      </c>
      <c r="H7" s="727"/>
      <c r="I7" s="562" t="s">
        <v>336</v>
      </c>
      <c r="J7" s="54"/>
      <c r="K7" s="54"/>
      <c r="L7" s="54"/>
      <c r="M7" s="54"/>
      <c r="N7" s="54"/>
      <c r="O7" s="54"/>
      <c r="P7" s="54"/>
      <c r="Q7" s="54"/>
      <c r="R7" s="54"/>
      <c r="S7" s="54"/>
      <c r="T7" s="54"/>
      <c r="U7" s="54"/>
      <c r="V7" s="54"/>
      <c r="W7" s="54"/>
    </row>
    <row r="8" spans="2:23" x14ac:dyDescent="0.45">
      <c r="B8" s="173" t="s">
        <v>8</v>
      </c>
      <c r="C8" s="573">
        <f t="shared" ref="C8:C20" si="1">SUM(D8,F8)</f>
        <v>127</v>
      </c>
      <c r="D8" s="457">
        <v>127</v>
      </c>
      <c r="E8" s="321">
        <f t="shared" si="0"/>
        <v>1</v>
      </c>
      <c r="F8" s="673">
        <v>0</v>
      </c>
      <c r="G8" s="674">
        <f t="shared" ref="G8:G21" si="2">F8/C8</f>
        <v>0</v>
      </c>
      <c r="H8" s="170"/>
      <c r="I8" s="563" t="s">
        <v>20</v>
      </c>
      <c r="J8" s="54"/>
      <c r="K8" s="54"/>
      <c r="L8" s="54"/>
      <c r="M8" s="54"/>
      <c r="N8" s="54"/>
      <c r="O8" s="54"/>
      <c r="P8" s="54"/>
      <c r="Q8" s="54"/>
      <c r="R8" s="54"/>
      <c r="S8" s="54"/>
      <c r="T8" s="54"/>
      <c r="U8" s="54"/>
      <c r="V8" s="54"/>
      <c r="W8" s="54"/>
    </row>
    <row r="9" spans="2:23" x14ac:dyDescent="0.45">
      <c r="B9" s="173" t="s">
        <v>9</v>
      </c>
      <c r="C9" s="573">
        <f t="shared" si="1"/>
        <v>158</v>
      </c>
      <c r="D9" s="457">
        <v>157</v>
      </c>
      <c r="E9" s="321">
        <f t="shared" si="0"/>
        <v>0.99367088607594933</v>
      </c>
      <c r="F9" s="673">
        <v>1</v>
      </c>
      <c r="G9" s="674">
        <f t="shared" si="2"/>
        <v>6.3291139240506328E-3</v>
      </c>
      <c r="H9" s="170"/>
      <c r="I9" s="563"/>
      <c r="J9" s="54"/>
      <c r="K9" s="54"/>
      <c r="L9" s="54"/>
      <c r="M9" s="54"/>
      <c r="N9" s="54"/>
      <c r="O9" s="54"/>
      <c r="P9" s="54"/>
      <c r="Q9" s="54"/>
      <c r="R9" s="54"/>
      <c r="S9" s="54"/>
      <c r="T9" s="54"/>
      <c r="U9" s="54"/>
      <c r="V9" s="54"/>
      <c r="W9" s="54"/>
    </row>
    <row r="10" spans="2:23" x14ac:dyDescent="0.45">
      <c r="B10" s="173" t="s">
        <v>10</v>
      </c>
      <c r="C10" s="573">
        <f t="shared" si="1"/>
        <v>160</v>
      </c>
      <c r="D10" s="457">
        <v>158</v>
      </c>
      <c r="E10" s="321">
        <f t="shared" si="0"/>
        <v>0.98750000000000004</v>
      </c>
      <c r="F10" s="673">
        <v>2</v>
      </c>
      <c r="G10" s="674">
        <f t="shared" si="2"/>
        <v>1.2500000000000001E-2</v>
      </c>
      <c r="H10" s="170"/>
      <c r="I10" s="563"/>
      <c r="J10" s="54"/>
      <c r="K10" s="54"/>
      <c r="L10" s="54"/>
      <c r="M10" s="54"/>
      <c r="N10" s="54"/>
      <c r="O10" s="54"/>
      <c r="P10" s="54"/>
      <c r="Q10" s="54"/>
      <c r="R10" s="54"/>
      <c r="S10" s="54"/>
      <c r="T10" s="54"/>
      <c r="U10" s="54"/>
      <c r="V10" s="54"/>
      <c r="W10" s="54"/>
    </row>
    <row r="11" spans="2:23" x14ac:dyDescent="0.45">
      <c r="B11" s="173" t="s">
        <v>11</v>
      </c>
      <c r="C11" s="573">
        <f t="shared" si="1"/>
        <v>249</v>
      </c>
      <c r="D11" s="457">
        <v>247</v>
      </c>
      <c r="E11" s="321">
        <f t="shared" si="0"/>
        <v>0.99196787148594379</v>
      </c>
      <c r="F11" s="673">
        <v>2</v>
      </c>
      <c r="G11" s="674">
        <f t="shared" si="2"/>
        <v>8.0321285140562242E-3</v>
      </c>
      <c r="H11" s="170"/>
      <c r="I11" s="563" t="s">
        <v>20</v>
      </c>
      <c r="J11" s="54"/>
      <c r="K11" s="54"/>
      <c r="L11" s="54"/>
      <c r="M11" s="54"/>
      <c r="N11" s="54"/>
      <c r="O11" s="54"/>
      <c r="P11" s="54"/>
      <c r="Q11" s="54"/>
      <c r="R11" s="54"/>
      <c r="S11" s="54"/>
      <c r="T11" s="54"/>
      <c r="U11" s="54"/>
      <c r="V11" s="54"/>
      <c r="W11" s="54"/>
    </row>
    <row r="12" spans="2:23" x14ac:dyDescent="0.45">
      <c r="B12" s="100" t="s">
        <v>12</v>
      </c>
      <c r="C12" s="573">
        <f t="shared" si="1"/>
        <v>272</v>
      </c>
      <c r="D12" s="457">
        <v>249</v>
      </c>
      <c r="E12" s="321">
        <f t="shared" si="0"/>
        <v>0.9154411764705882</v>
      </c>
      <c r="F12" s="673">
        <v>23</v>
      </c>
      <c r="G12" s="674">
        <f t="shared" si="2"/>
        <v>8.455882352941177E-2</v>
      </c>
      <c r="H12" s="170" t="s">
        <v>31</v>
      </c>
      <c r="I12" s="563" t="s">
        <v>31</v>
      </c>
      <c r="J12" s="54"/>
      <c r="K12" s="54"/>
      <c r="L12" s="54"/>
      <c r="M12" s="54"/>
      <c r="N12" s="54"/>
      <c r="O12" s="54"/>
      <c r="P12" s="54"/>
      <c r="Q12" s="54"/>
      <c r="R12" s="54"/>
      <c r="S12" s="54"/>
      <c r="T12" s="54"/>
      <c r="U12" s="54"/>
      <c r="V12" s="54"/>
      <c r="W12" s="54"/>
    </row>
    <row r="13" spans="2:23" x14ac:dyDescent="0.45">
      <c r="B13" s="100" t="s">
        <v>52</v>
      </c>
      <c r="C13" s="573">
        <f t="shared" si="1"/>
        <v>187</v>
      </c>
      <c r="D13" s="457">
        <v>182</v>
      </c>
      <c r="E13" s="321">
        <f t="shared" si="0"/>
        <v>0.9732620320855615</v>
      </c>
      <c r="F13" s="673">
        <v>5</v>
      </c>
      <c r="G13" s="674">
        <f t="shared" si="2"/>
        <v>2.6737967914438502E-2</v>
      </c>
      <c r="H13" s="170"/>
      <c r="I13" s="563"/>
      <c r="J13" s="54"/>
      <c r="K13" s="54"/>
      <c r="L13" s="54"/>
      <c r="M13" s="54"/>
      <c r="N13" s="54"/>
      <c r="O13" s="54"/>
      <c r="P13" s="54"/>
      <c r="Q13" s="54"/>
      <c r="R13" s="54"/>
      <c r="S13" s="54"/>
      <c r="T13" s="54"/>
      <c r="U13" s="54"/>
      <c r="V13" s="54"/>
      <c r="W13" s="54"/>
    </row>
    <row r="14" spans="2:23" x14ac:dyDescent="0.45">
      <c r="B14" s="100" t="s">
        <v>13</v>
      </c>
      <c r="C14" s="573">
        <f t="shared" si="1"/>
        <v>326</v>
      </c>
      <c r="D14" s="457">
        <v>320</v>
      </c>
      <c r="E14" s="321">
        <f t="shared" si="0"/>
        <v>0.98159509202453987</v>
      </c>
      <c r="F14" s="673">
        <v>6</v>
      </c>
      <c r="G14" s="674">
        <f t="shared" si="2"/>
        <v>1.8404907975460124E-2</v>
      </c>
      <c r="H14" s="170"/>
      <c r="I14" s="563"/>
      <c r="J14" s="54"/>
      <c r="K14" s="54"/>
      <c r="L14" s="54"/>
      <c r="M14" s="54"/>
      <c r="N14" s="54"/>
      <c r="O14" s="54"/>
      <c r="P14" s="54"/>
      <c r="Q14" s="54"/>
      <c r="R14" s="54"/>
      <c r="S14" s="54"/>
      <c r="T14" s="54"/>
      <c r="U14" s="54"/>
      <c r="V14" s="54"/>
      <c r="W14" s="54"/>
    </row>
    <row r="15" spans="2:23" x14ac:dyDescent="0.45">
      <c r="B15" s="100" t="s">
        <v>53</v>
      </c>
      <c r="C15" s="573">
        <f t="shared" si="1"/>
        <v>228</v>
      </c>
      <c r="D15" s="457">
        <v>223</v>
      </c>
      <c r="E15" s="321">
        <f t="shared" si="0"/>
        <v>0.97807017543859653</v>
      </c>
      <c r="F15" s="673">
        <v>5</v>
      </c>
      <c r="G15" s="674">
        <f t="shared" si="2"/>
        <v>2.1929824561403508E-2</v>
      </c>
      <c r="H15" s="170"/>
      <c r="I15" s="563"/>
      <c r="J15" s="54"/>
      <c r="K15" s="54"/>
      <c r="L15" s="54"/>
      <c r="M15" s="54"/>
      <c r="N15" s="54"/>
      <c r="O15" s="54"/>
      <c r="P15" s="54"/>
      <c r="Q15" s="54"/>
      <c r="R15" s="54"/>
      <c r="S15" s="54"/>
      <c r="T15" s="54"/>
      <c r="U15" s="54"/>
      <c r="V15" s="54"/>
      <c r="W15" s="54"/>
    </row>
    <row r="16" spans="2:23" x14ac:dyDescent="0.45">
      <c r="B16" s="100" t="s">
        <v>54</v>
      </c>
      <c r="C16" s="573">
        <f t="shared" si="1"/>
        <v>93</v>
      </c>
      <c r="D16" s="457">
        <v>89</v>
      </c>
      <c r="E16" s="321">
        <f t="shared" si="0"/>
        <v>0.956989247311828</v>
      </c>
      <c r="F16" s="673">
        <v>4</v>
      </c>
      <c r="G16" s="674">
        <f t="shared" si="2"/>
        <v>4.3010752688172046E-2</v>
      </c>
      <c r="H16" s="170"/>
      <c r="I16" s="563"/>
      <c r="J16" s="54"/>
      <c r="K16" s="54"/>
      <c r="L16" s="54"/>
      <c r="M16" s="54"/>
      <c r="N16" s="54"/>
      <c r="O16" s="54"/>
      <c r="P16" s="54"/>
      <c r="Q16" s="54"/>
      <c r="R16" s="54"/>
      <c r="S16" s="54"/>
      <c r="T16" s="54"/>
      <c r="U16" s="54"/>
      <c r="V16" s="54"/>
      <c r="W16" s="54"/>
    </row>
    <row r="17" spans="2:47" x14ac:dyDescent="0.45">
      <c r="B17" s="100" t="s">
        <v>55</v>
      </c>
      <c r="C17" s="573">
        <f t="shared" si="1"/>
        <v>163</v>
      </c>
      <c r="D17" s="457">
        <v>161</v>
      </c>
      <c r="E17" s="321">
        <f t="shared" si="0"/>
        <v>0.98773006134969321</v>
      </c>
      <c r="F17" s="673">
        <v>2</v>
      </c>
      <c r="G17" s="674">
        <f t="shared" si="2"/>
        <v>1.2269938650306749E-2</v>
      </c>
      <c r="H17" s="170"/>
      <c r="I17" s="563" t="s">
        <v>33</v>
      </c>
      <c r="J17" s="54"/>
      <c r="K17" s="54"/>
      <c r="L17" s="54"/>
      <c r="M17" s="54"/>
      <c r="N17" s="54"/>
      <c r="O17" s="54"/>
      <c r="P17" s="54"/>
      <c r="Q17" s="54"/>
      <c r="R17" s="54"/>
      <c r="S17" s="54"/>
      <c r="T17" s="54"/>
      <c r="U17" s="54"/>
      <c r="V17" s="54"/>
      <c r="W17" s="54"/>
    </row>
    <row r="18" spans="2:47" x14ac:dyDescent="0.45">
      <c r="B18" s="100" t="s">
        <v>56</v>
      </c>
      <c r="C18" s="573">
        <f t="shared" si="1"/>
        <v>280</v>
      </c>
      <c r="D18" s="457">
        <v>278</v>
      </c>
      <c r="E18" s="321">
        <f t="shared" si="0"/>
        <v>0.99285714285714288</v>
      </c>
      <c r="F18" s="673">
        <v>2</v>
      </c>
      <c r="G18" s="674">
        <f t="shared" si="2"/>
        <v>7.1428571428571426E-3</v>
      </c>
      <c r="H18" s="170"/>
      <c r="I18" s="563"/>
      <c r="J18" s="54"/>
      <c r="K18" s="54"/>
      <c r="L18" s="54"/>
      <c r="M18" s="54"/>
      <c r="N18" s="54"/>
      <c r="O18" s="54"/>
      <c r="P18" s="54"/>
      <c r="Q18" s="54"/>
      <c r="R18" s="54"/>
      <c r="S18" s="54"/>
      <c r="T18" s="54"/>
      <c r="U18" s="54"/>
      <c r="V18" s="54"/>
      <c r="W18" s="54"/>
    </row>
    <row r="19" spans="2:47" x14ac:dyDescent="0.45">
      <c r="B19" s="100" t="s">
        <v>14</v>
      </c>
      <c r="C19" s="573">
        <f t="shared" si="1"/>
        <v>91</v>
      </c>
      <c r="D19" s="457">
        <v>91</v>
      </c>
      <c r="E19" s="321">
        <f t="shared" si="0"/>
        <v>1</v>
      </c>
      <c r="F19" s="673">
        <v>0</v>
      </c>
      <c r="G19" s="674">
        <f t="shared" si="2"/>
        <v>0</v>
      </c>
      <c r="H19" s="170"/>
      <c r="I19" s="563"/>
      <c r="J19" s="54"/>
      <c r="K19" s="54"/>
      <c r="L19" s="54"/>
      <c r="M19" s="54"/>
      <c r="N19" s="54"/>
      <c r="O19" s="54"/>
      <c r="P19" s="54"/>
      <c r="Q19" s="54"/>
      <c r="R19" s="54"/>
      <c r="S19" s="54"/>
      <c r="T19" s="54"/>
      <c r="U19" s="54"/>
      <c r="V19" s="54"/>
      <c r="W19" s="54"/>
    </row>
    <row r="20" spans="2:47" x14ac:dyDescent="0.45">
      <c r="B20" s="100" t="s">
        <v>76</v>
      </c>
      <c r="C20" s="573">
        <f t="shared" si="1"/>
        <v>187</v>
      </c>
      <c r="D20" s="457">
        <v>187</v>
      </c>
      <c r="E20" s="321">
        <f t="shared" si="0"/>
        <v>1</v>
      </c>
      <c r="F20" s="673">
        <v>0</v>
      </c>
      <c r="G20" s="674">
        <f t="shared" si="2"/>
        <v>0</v>
      </c>
      <c r="H20" s="167"/>
      <c r="I20" s="564" t="s">
        <v>20</v>
      </c>
      <c r="J20" s="54"/>
      <c r="K20" s="54"/>
      <c r="L20" s="54"/>
      <c r="M20" s="54"/>
      <c r="N20" s="54"/>
      <c r="O20" s="54"/>
      <c r="P20" s="54"/>
      <c r="Q20" s="54"/>
      <c r="R20" s="54"/>
      <c r="S20" s="54"/>
      <c r="T20" s="54"/>
      <c r="U20" s="54"/>
      <c r="V20" s="54"/>
      <c r="W20" s="54"/>
    </row>
    <row r="21" spans="2:47" x14ac:dyDescent="0.45">
      <c r="B21" s="174" t="s">
        <v>71</v>
      </c>
      <c r="C21" s="482">
        <f>SUM(C7:C20)</f>
        <v>2673</v>
      </c>
      <c r="D21" s="482">
        <f>SUM(D7:D20)</f>
        <v>2621</v>
      </c>
      <c r="E21" s="675">
        <f>D21/$C21</f>
        <v>0.98054620276842497</v>
      </c>
      <c r="F21" s="586">
        <f>SUM(F7:F20)</f>
        <v>52</v>
      </c>
      <c r="G21" s="676">
        <f t="shared" si="2"/>
        <v>1.9453797231575011E-2</v>
      </c>
      <c r="H21" s="54"/>
      <c r="I21" s="54"/>
      <c r="J21" s="54"/>
      <c r="K21" s="54"/>
      <c r="L21" s="64"/>
      <c r="M21" s="54"/>
      <c r="N21" s="64"/>
      <c r="O21" s="54"/>
      <c r="P21" s="54"/>
      <c r="Q21" s="54"/>
      <c r="R21" s="54"/>
      <c r="S21" s="54"/>
      <c r="T21" s="54"/>
      <c r="U21" s="54"/>
      <c r="V21" s="54"/>
      <c r="W21" s="54"/>
    </row>
    <row r="22" spans="2:47" x14ac:dyDescent="0.45">
      <c r="B22" s="31" t="s">
        <v>555</v>
      </c>
      <c r="C22" s="54"/>
      <c r="D22" s="54"/>
      <c r="E22" s="54"/>
      <c r="F22" s="54"/>
      <c r="G22" s="54"/>
      <c r="H22" s="54"/>
      <c r="I22" s="54"/>
      <c r="J22" s="54"/>
      <c r="K22" s="54"/>
      <c r="L22" s="64"/>
      <c r="M22" s="54"/>
      <c r="N22" s="64"/>
      <c r="O22" s="54"/>
      <c r="P22" s="54"/>
      <c r="Q22" s="54"/>
      <c r="R22" s="54"/>
      <c r="S22" s="54"/>
      <c r="T22" s="54"/>
      <c r="U22" s="54"/>
      <c r="V22" s="54"/>
      <c r="W22" s="54"/>
    </row>
    <row r="23" spans="2:47" x14ac:dyDescent="0.45">
      <c r="B23" s="72" t="s">
        <v>471</v>
      </c>
      <c r="C23" s="54"/>
      <c r="D23" s="54"/>
      <c r="E23" s="54"/>
      <c r="F23" s="54"/>
      <c r="G23" s="54"/>
      <c r="H23" s="54"/>
      <c r="I23" s="54"/>
      <c r="J23" s="54"/>
      <c r="K23" s="54"/>
      <c r="L23" s="64"/>
      <c r="M23" s="54"/>
      <c r="N23" s="64"/>
      <c r="O23" s="54"/>
      <c r="P23" s="54"/>
      <c r="Q23" s="54"/>
      <c r="R23" s="54"/>
      <c r="S23" s="54"/>
      <c r="T23" s="54"/>
      <c r="U23" s="54"/>
      <c r="V23" s="54"/>
      <c r="W23" s="54"/>
    </row>
    <row r="24" spans="2:47" x14ac:dyDescent="0.45">
      <c r="B24" s="421" t="s">
        <v>468</v>
      </c>
      <c r="C24" s="56" t="s">
        <v>673</v>
      </c>
      <c r="D24" s="54"/>
      <c r="E24" s="54"/>
      <c r="F24" s="54"/>
      <c r="G24" s="54"/>
      <c r="H24" s="54"/>
      <c r="I24" s="54"/>
      <c r="J24" s="54"/>
      <c r="K24" s="54"/>
      <c r="L24" s="64"/>
      <c r="M24" s="54"/>
      <c r="N24" s="64"/>
      <c r="O24" s="54"/>
      <c r="P24" s="54"/>
      <c r="Q24" s="54"/>
      <c r="R24" s="54"/>
      <c r="S24" s="54"/>
      <c r="T24" s="54"/>
      <c r="U24" s="54"/>
      <c r="V24" s="54"/>
      <c r="W24" s="54"/>
    </row>
    <row r="25" spans="2:47" x14ac:dyDescent="0.45">
      <c r="B25" s="422" t="s">
        <v>469</v>
      </c>
      <c r="C25" s="56" t="s">
        <v>674</v>
      </c>
      <c r="D25" s="54"/>
      <c r="E25" s="54"/>
      <c r="F25" s="54"/>
      <c r="G25" s="54"/>
      <c r="H25" s="54"/>
      <c r="I25" s="54"/>
      <c r="J25" s="54"/>
      <c r="K25" s="54"/>
      <c r="L25" s="64"/>
      <c r="M25" s="54"/>
      <c r="N25" s="64"/>
      <c r="O25" s="54"/>
      <c r="P25" s="54"/>
      <c r="Q25" s="54"/>
      <c r="R25" s="54"/>
      <c r="S25" s="54"/>
      <c r="T25" s="54"/>
      <c r="U25" s="54"/>
      <c r="V25" s="54"/>
      <c r="W25" s="54"/>
    </row>
    <row r="26" spans="2:47" x14ac:dyDescent="0.45">
      <c r="B26" s="72"/>
      <c r="C26" s="54"/>
      <c r="D26" s="54"/>
      <c r="E26" s="54"/>
      <c r="F26" s="54"/>
      <c r="G26" s="54"/>
      <c r="H26" s="54"/>
      <c r="I26" s="54"/>
      <c r="J26" s="54"/>
      <c r="K26" s="54"/>
      <c r="L26" s="54"/>
      <c r="M26" s="54"/>
      <c r="N26" s="54"/>
      <c r="O26" s="54"/>
      <c r="P26" s="54"/>
      <c r="Q26" s="54"/>
      <c r="R26" s="54"/>
      <c r="S26" s="54"/>
      <c r="T26" s="54"/>
      <c r="U26" s="54"/>
      <c r="V26" s="54"/>
      <c r="W26" s="54"/>
    </row>
    <row r="27" spans="2:47" x14ac:dyDescent="0.45">
      <c r="B27" s="31"/>
      <c r="C27" s="54"/>
      <c r="D27" s="54"/>
      <c r="E27" s="54"/>
      <c r="F27" s="54"/>
      <c r="G27" s="54"/>
      <c r="H27" s="54"/>
      <c r="I27" s="54"/>
      <c r="J27" s="54"/>
      <c r="K27" s="54"/>
      <c r="L27" s="54"/>
      <c r="M27" s="54"/>
      <c r="N27" s="54"/>
      <c r="O27" s="54"/>
      <c r="P27" s="54"/>
      <c r="Q27" s="54"/>
      <c r="R27" s="54"/>
      <c r="S27" s="54"/>
      <c r="T27" s="54"/>
      <c r="U27" s="54"/>
      <c r="V27" s="54"/>
      <c r="W27" s="54"/>
    </row>
    <row r="28" spans="2:47" ht="31.5" customHeight="1" x14ac:dyDescent="0.45">
      <c r="B28" s="865" t="s">
        <v>538</v>
      </c>
      <c r="C28" s="865"/>
      <c r="D28" s="865"/>
      <c r="E28" s="865"/>
      <c r="F28" s="865"/>
      <c r="G28" s="865"/>
      <c r="H28" s="865"/>
      <c r="I28" s="865"/>
      <c r="J28" s="14"/>
      <c r="K28" s="54"/>
      <c r="L28" s="54"/>
      <c r="M28" s="54"/>
      <c r="N28" s="54"/>
      <c r="O28" s="54"/>
      <c r="P28" s="54"/>
      <c r="Q28" s="54"/>
      <c r="R28" s="54"/>
      <c r="S28" s="54"/>
      <c r="T28" s="54"/>
      <c r="U28" s="54"/>
      <c r="V28" s="54"/>
      <c r="W28" s="54"/>
    </row>
    <row r="29" spans="2:47" ht="15.75" customHeight="1" x14ac:dyDescent="0.45">
      <c r="B29" s="165"/>
      <c r="C29" s="165"/>
      <c r="D29" s="165"/>
      <c r="E29" s="165"/>
      <c r="F29" s="165"/>
      <c r="G29" s="165"/>
      <c r="H29" s="165"/>
      <c r="I29" s="14"/>
      <c r="J29" s="14"/>
      <c r="K29" s="54"/>
      <c r="L29" s="54"/>
      <c r="M29" s="54"/>
      <c r="N29" s="54"/>
      <c r="O29" s="54"/>
      <c r="P29" s="54"/>
      <c r="Q29" s="54"/>
      <c r="R29" s="54"/>
      <c r="S29" s="54"/>
      <c r="T29" s="54"/>
      <c r="U29" s="54"/>
      <c r="V29" s="54"/>
      <c r="W29" s="54"/>
    </row>
    <row r="30" spans="2:47" ht="15" customHeight="1" x14ac:dyDescent="0.45">
      <c r="B30" s="847" t="s">
        <v>57</v>
      </c>
      <c r="C30" s="852" t="s">
        <v>190</v>
      </c>
      <c r="D30" s="850" t="s">
        <v>101</v>
      </c>
      <c r="E30" s="850"/>
      <c r="F30" s="893" t="s">
        <v>178</v>
      </c>
      <c r="G30" s="885" t="s">
        <v>576</v>
      </c>
      <c r="H30" s="54"/>
      <c r="I30" s="54"/>
      <c r="J30" s="54"/>
      <c r="K30" s="54"/>
      <c r="L30" s="54"/>
      <c r="M30" s="54"/>
      <c r="N30" s="54"/>
      <c r="O30" s="54"/>
      <c r="P30" s="54"/>
      <c r="Q30" s="54"/>
      <c r="R30" s="54"/>
      <c r="S30" s="54"/>
      <c r="T30" s="54"/>
      <c r="U30" s="54"/>
      <c r="V30" s="54"/>
      <c r="W30" s="54"/>
      <c r="AQ30" s="62"/>
      <c r="AR30" s="62"/>
      <c r="AS30" s="62"/>
      <c r="AT30" s="62"/>
      <c r="AU30" s="62"/>
    </row>
    <row r="31" spans="2:47" ht="22.5" customHeight="1" x14ac:dyDescent="0.45">
      <c r="B31" s="848"/>
      <c r="C31" s="853"/>
      <c r="D31" s="851"/>
      <c r="E31" s="851"/>
      <c r="F31" s="902"/>
      <c r="G31" s="886"/>
      <c r="H31" s="54"/>
      <c r="I31" s="54"/>
      <c r="J31" s="54"/>
      <c r="K31" s="54"/>
      <c r="L31" s="54"/>
      <c r="M31" s="54"/>
      <c r="N31" s="54"/>
      <c r="O31" s="54"/>
      <c r="P31" s="54"/>
      <c r="Q31" s="54"/>
      <c r="R31" s="54"/>
      <c r="S31" s="54"/>
      <c r="T31" s="54"/>
      <c r="U31" s="54"/>
      <c r="V31" s="54"/>
      <c r="W31" s="54"/>
      <c r="AQ31" s="62"/>
      <c r="AR31" s="62"/>
      <c r="AS31" s="62"/>
      <c r="AT31" s="62"/>
      <c r="AU31" s="62"/>
    </row>
    <row r="32" spans="2:47" x14ac:dyDescent="0.45">
      <c r="B32" s="849"/>
      <c r="C32" s="59" t="s">
        <v>4</v>
      </c>
      <c r="D32" s="59" t="s">
        <v>5</v>
      </c>
      <c r="E32" s="59" t="s">
        <v>6</v>
      </c>
      <c r="F32" s="894"/>
      <c r="G32" s="887"/>
      <c r="H32" s="54"/>
      <c r="I32" s="54"/>
      <c r="J32" s="54"/>
      <c r="K32" s="54"/>
      <c r="L32" s="54"/>
      <c r="M32" s="54"/>
      <c r="N32" s="54"/>
      <c r="O32" s="54"/>
      <c r="P32" s="54"/>
      <c r="Q32" s="54"/>
      <c r="R32" s="54"/>
      <c r="S32" s="54"/>
      <c r="T32" s="54"/>
      <c r="U32" s="54"/>
      <c r="V32" s="54"/>
      <c r="W32" s="54"/>
      <c r="AQ32" s="62"/>
      <c r="AR32" s="62"/>
      <c r="AS32" s="62"/>
      <c r="AT32" s="62"/>
      <c r="AU32" s="62"/>
    </row>
    <row r="33" spans="2:47" x14ac:dyDescent="0.45">
      <c r="B33" s="146" t="s">
        <v>7</v>
      </c>
      <c r="C33" s="687">
        <v>85</v>
      </c>
      <c r="D33" s="86">
        <v>75</v>
      </c>
      <c r="E33" s="688">
        <f>D33/C33</f>
        <v>0.88235294117647056</v>
      </c>
      <c r="F33" s="727" t="s">
        <v>20</v>
      </c>
      <c r="G33" s="562"/>
      <c r="H33" s="54"/>
      <c r="I33" s="54"/>
      <c r="J33" s="54"/>
      <c r="K33" s="54"/>
      <c r="L33" s="54"/>
      <c r="M33" s="54"/>
      <c r="N33" s="54"/>
      <c r="O33" s="54"/>
      <c r="P33" s="54"/>
      <c r="Q33" s="54"/>
      <c r="R33" s="54"/>
      <c r="S33" s="54"/>
      <c r="T33" s="54"/>
      <c r="U33" s="54"/>
      <c r="V33" s="54"/>
      <c r="W33" s="54"/>
      <c r="AQ33" s="62"/>
      <c r="AR33" s="62"/>
      <c r="AS33" s="62"/>
      <c r="AT33" s="62"/>
      <c r="AU33" s="62"/>
    </row>
    <row r="34" spans="2:47" x14ac:dyDescent="0.45">
      <c r="B34" s="146" t="s">
        <v>8</v>
      </c>
      <c r="C34" s="687">
        <v>71</v>
      </c>
      <c r="D34" s="86">
        <v>66</v>
      </c>
      <c r="E34" s="688">
        <f>D34/C34</f>
        <v>0.92957746478873238</v>
      </c>
      <c r="F34" s="170" t="s">
        <v>32</v>
      </c>
      <c r="G34" s="563"/>
      <c r="H34" s="54"/>
      <c r="I34" s="54"/>
      <c r="J34" s="54"/>
      <c r="K34" s="54"/>
      <c r="L34" s="54"/>
      <c r="M34" s="54"/>
      <c r="N34" s="54"/>
      <c r="O34" s="54"/>
      <c r="P34" s="54"/>
      <c r="Q34" s="54"/>
      <c r="R34" s="54"/>
      <c r="S34" s="54"/>
      <c r="T34" s="54"/>
      <c r="U34" s="54"/>
      <c r="V34" s="54"/>
      <c r="W34" s="54"/>
      <c r="AQ34" s="62"/>
      <c r="AR34" s="62"/>
      <c r="AS34" s="62"/>
      <c r="AT34" s="62"/>
      <c r="AU34" s="62"/>
    </row>
    <row r="35" spans="2:47" x14ac:dyDescent="0.45">
      <c r="B35" s="146" t="s">
        <v>9</v>
      </c>
      <c r="C35" s="687">
        <v>94</v>
      </c>
      <c r="D35" s="86">
        <v>78</v>
      </c>
      <c r="E35" s="688">
        <f>D35/C35</f>
        <v>0.82978723404255317</v>
      </c>
      <c r="F35" s="170"/>
      <c r="G35" s="563"/>
      <c r="H35" s="54"/>
      <c r="I35" s="54"/>
      <c r="J35" s="54"/>
      <c r="K35" s="54"/>
      <c r="L35" s="54"/>
      <c r="M35" s="54"/>
      <c r="N35" s="54"/>
      <c r="O35" s="54"/>
      <c r="P35" s="54"/>
      <c r="Q35" s="54"/>
      <c r="R35" s="54"/>
      <c r="S35" s="54"/>
      <c r="T35" s="54"/>
      <c r="U35" s="54"/>
      <c r="V35" s="54"/>
      <c r="W35" s="54"/>
      <c r="AQ35" s="62"/>
      <c r="AR35" s="62"/>
      <c r="AS35" s="62"/>
      <c r="AT35" s="62"/>
      <c r="AU35" s="62"/>
    </row>
    <row r="36" spans="2:47" x14ac:dyDescent="0.45">
      <c r="B36" s="146" t="s">
        <v>10</v>
      </c>
      <c r="C36" s="687">
        <v>100</v>
      </c>
      <c r="D36" s="86">
        <v>88</v>
      </c>
      <c r="E36" s="688">
        <f t="shared" ref="E36:E44" si="3">D36/C36</f>
        <v>0.88</v>
      </c>
      <c r="F36" s="170" t="s">
        <v>336</v>
      </c>
      <c r="G36" s="563" t="s">
        <v>336</v>
      </c>
      <c r="H36" s="54"/>
      <c r="I36" s="54"/>
      <c r="J36" s="54"/>
      <c r="K36" s="54"/>
      <c r="L36" s="54"/>
      <c r="M36" s="54"/>
      <c r="N36" s="54"/>
      <c r="O36" s="54"/>
      <c r="P36" s="54"/>
      <c r="Q36" s="54"/>
      <c r="R36" s="54"/>
      <c r="S36" s="54"/>
      <c r="T36" s="54"/>
      <c r="U36" s="54"/>
      <c r="V36" s="54"/>
      <c r="W36" s="54"/>
      <c r="AQ36" s="62"/>
      <c r="AR36" s="62"/>
      <c r="AS36" s="62"/>
      <c r="AT36" s="62"/>
      <c r="AU36" s="62"/>
    </row>
    <row r="37" spans="2:47" x14ac:dyDescent="0.45">
      <c r="B37" s="146" t="s">
        <v>11</v>
      </c>
      <c r="C37" s="687">
        <v>147</v>
      </c>
      <c r="D37" s="86">
        <v>117</v>
      </c>
      <c r="E37" s="688">
        <f>D37/C37</f>
        <v>0.79591836734693877</v>
      </c>
      <c r="F37" s="170"/>
      <c r="G37" s="563"/>
      <c r="H37" s="54"/>
      <c r="I37" s="54"/>
      <c r="J37" s="54"/>
      <c r="K37" s="54"/>
      <c r="L37" s="54"/>
      <c r="M37" s="54"/>
      <c r="N37" s="54"/>
      <c r="O37" s="54"/>
      <c r="P37" s="54"/>
      <c r="Q37" s="54"/>
      <c r="R37" s="54"/>
      <c r="S37" s="54"/>
      <c r="T37" s="54"/>
      <c r="U37" s="54"/>
      <c r="V37" s="54"/>
      <c r="W37" s="54"/>
      <c r="AQ37" s="62"/>
      <c r="AR37" s="62"/>
      <c r="AS37" s="62"/>
      <c r="AT37" s="62"/>
      <c r="AU37" s="62"/>
    </row>
    <row r="38" spans="2:47" ht="15.75" customHeight="1" x14ac:dyDescent="0.45">
      <c r="B38" s="146" t="s">
        <v>223</v>
      </c>
      <c r="C38" s="687">
        <v>111</v>
      </c>
      <c r="D38" s="86">
        <v>90</v>
      </c>
      <c r="E38" s="688">
        <f t="shared" si="3"/>
        <v>0.81081081081081086</v>
      </c>
      <c r="F38" s="170"/>
      <c r="G38" s="563" t="s">
        <v>33</v>
      </c>
      <c r="H38" s="54"/>
      <c r="I38" s="54"/>
      <c r="J38" s="54"/>
      <c r="K38" s="54"/>
      <c r="L38" s="54"/>
      <c r="M38" s="54"/>
      <c r="N38" s="54"/>
      <c r="O38" s="54"/>
      <c r="P38" s="54"/>
      <c r="Q38" s="54"/>
      <c r="R38" s="54"/>
      <c r="S38" s="54"/>
      <c r="T38" s="54"/>
      <c r="U38" s="54"/>
      <c r="V38" s="54"/>
      <c r="W38" s="54"/>
      <c r="AQ38" s="62"/>
      <c r="AR38" s="62"/>
      <c r="AS38" s="62"/>
      <c r="AT38" s="62"/>
      <c r="AU38" s="62"/>
    </row>
    <row r="39" spans="2:47" ht="18" customHeight="1" x14ac:dyDescent="0.45">
      <c r="B39" s="146" t="s">
        <v>52</v>
      </c>
      <c r="C39" s="687">
        <v>94</v>
      </c>
      <c r="D39" s="86">
        <v>48</v>
      </c>
      <c r="E39" s="688">
        <f>D39/C39</f>
        <v>0.51063829787234039</v>
      </c>
      <c r="F39" s="170" t="s">
        <v>31</v>
      </c>
      <c r="G39" s="563" t="s">
        <v>31</v>
      </c>
      <c r="H39" s="54"/>
      <c r="I39" s="54"/>
      <c r="J39" s="54"/>
      <c r="K39" s="54"/>
      <c r="L39" s="54"/>
      <c r="M39" s="54"/>
      <c r="N39" s="54"/>
      <c r="O39" s="54"/>
      <c r="P39" s="54"/>
      <c r="Q39" s="54"/>
      <c r="R39" s="54"/>
      <c r="S39" s="54"/>
      <c r="T39" s="54"/>
      <c r="U39" s="54"/>
      <c r="V39" s="54"/>
      <c r="W39" s="54"/>
      <c r="AQ39" s="62"/>
      <c r="AR39" s="62"/>
      <c r="AS39" s="62"/>
      <c r="AT39" s="62"/>
      <c r="AU39" s="62"/>
    </row>
    <row r="40" spans="2:47" x14ac:dyDescent="0.45">
      <c r="B40" s="146" t="s">
        <v>13</v>
      </c>
      <c r="C40" s="687">
        <v>174</v>
      </c>
      <c r="D40" s="86">
        <v>129</v>
      </c>
      <c r="E40" s="688">
        <f t="shared" si="3"/>
        <v>0.74137931034482762</v>
      </c>
      <c r="F40" s="170"/>
      <c r="G40" s="563"/>
      <c r="H40" s="54"/>
      <c r="I40" s="54"/>
      <c r="J40" s="54"/>
      <c r="K40" s="54"/>
      <c r="L40" s="54"/>
      <c r="M40" s="54"/>
      <c r="N40" s="54"/>
      <c r="O40" s="54"/>
      <c r="P40" s="54"/>
      <c r="Q40" s="54"/>
      <c r="R40" s="54"/>
      <c r="S40" s="54"/>
      <c r="T40" s="54"/>
      <c r="U40" s="54"/>
      <c r="V40" s="54"/>
      <c r="W40" s="54"/>
      <c r="AQ40" s="62"/>
      <c r="AR40" s="62"/>
      <c r="AS40" s="62"/>
      <c r="AT40" s="62"/>
      <c r="AU40" s="62"/>
    </row>
    <row r="41" spans="2:47" ht="15" customHeight="1" x14ac:dyDescent="0.45">
      <c r="B41" s="146" t="s">
        <v>53</v>
      </c>
      <c r="C41" s="687">
        <v>125</v>
      </c>
      <c r="D41" s="86">
        <v>91</v>
      </c>
      <c r="E41" s="688">
        <f t="shared" si="3"/>
        <v>0.72799999999999998</v>
      </c>
      <c r="F41" s="170"/>
      <c r="G41" s="563" t="s">
        <v>31</v>
      </c>
      <c r="H41" s="54"/>
      <c r="I41" s="54"/>
      <c r="J41" s="54"/>
      <c r="K41" s="54"/>
      <c r="L41" s="54"/>
      <c r="M41" s="54"/>
      <c r="N41" s="54"/>
      <c r="O41" s="54"/>
      <c r="P41" s="54"/>
      <c r="Q41" s="54"/>
      <c r="R41" s="54"/>
      <c r="S41" s="54"/>
      <c r="T41" s="54"/>
      <c r="U41" s="54"/>
      <c r="V41" s="54"/>
      <c r="W41" s="54"/>
      <c r="AQ41" s="62"/>
      <c r="AR41" s="62"/>
      <c r="AS41" s="62"/>
      <c r="AT41" s="62"/>
      <c r="AU41" s="62"/>
    </row>
    <row r="42" spans="2:47" x14ac:dyDescent="0.45">
      <c r="B42" s="146" t="s">
        <v>54</v>
      </c>
      <c r="C42" s="687">
        <v>50</v>
      </c>
      <c r="D42" s="86">
        <v>39</v>
      </c>
      <c r="E42" s="688">
        <f t="shared" si="3"/>
        <v>0.78</v>
      </c>
      <c r="F42" s="170"/>
      <c r="G42" s="563"/>
      <c r="H42" s="54"/>
      <c r="I42" s="54"/>
      <c r="J42" s="54"/>
      <c r="K42" s="54"/>
      <c r="L42" s="54"/>
      <c r="M42" s="54"/>
      <c r="N42" s="54"/>
      <c r="O42" s="54"/>
      <c r="P42" s="54"/>
      <c r="Q42" s="54"/>
      <c r="R42" s="54"/>
      <c r="S42" s="54"/>
      <c r="T42" s="54"/>
      <c r="U42" s="54"/>
      <c r="V42" s="54"/>
      <c r="W42" s="54"/>
      <c r="AQ42" s="62"/>
      <c r="AR42" s="62"/>
      <c r="AS42" s="62"/>
      <c r="AT42" s="62"/>
      <c r="AU42" s="62"/>
    </row>
    <row r="43" spans="2:47" x14ac:dyDescent="0.45">
      <c r="B43" s="146" t="s">
        <v>55</v>
      </c>
      <c r="C43" s="687">
        <v>79</v>
      </c>
      <c r="D43" s="86">
        <v>63</v>
      </c>
      <c r="E43" s="688">
        <f t="shared" si="3"/>
        <v>0.79746835443037978</v>
      </c>
      <c r="F43" s="170"/>
      <c r="G43" s="563"/>
      <c r="H43" s="54"/>
      <c r="I43" s="54"/>
      <c r="J43" s="54"/>
      <c r="K43" s="54"/>
      <c r="L43" s="54"/>
      <c r="M43" s="54"/>
      <c r="N43" s="54"/>
      <c r="O43" s="54"/>
      <c r="P43" s="54"/>
      <c r="Q43" s="54"/>
      <c r="R43" s="54"/>
      <c r="S43" s="54"/>
      <c r="T43" s="54"/>
      <c r="U43" s="54"/>
      <c r="V43" s="54"/>
      <c r="W43" s="54"/>
      <c r="AQ43" s="62"/>
      <c r="AR43" s="62"/>
      <c r="AS43" s="62"/>
      <c r="AT43" s="62"/>
      <c r="AU43" s="62"/>
    </row>
    <row r="44" spans="2:47" x14ac:dyDescent="0.45">
      <c r="B44" s="146" t="s">
        <v>56</v>
      </c>
      <c r="C44" s="687">
        <v>161</v>
      </c>
      <c r="D44" s="86">
        <v>122</v>
      </c>
      <c r="E44" s="688">
        <f t="shared" si="3"/>
        <v>0.75776397515527949</v>
      </c>
      <c r="F44" s="170"/>
      <c r="G44" s="563"/>
      <c r="H44" s="54"/>
      <c r="I44" s="54"/>
      <c r="J44" s="54"/>
      <c r="K44" s="54"/>
      <c r="L44" s="54"/>
      <c r="M44" s="54"/>
      <c r="N44" s="54"/>
      <c r="O44" s="54"/>
      <c r="P44" s="54"/>
      <c r="Q44" s="54"/>
      <c r="R44" s="54"/>
      <c r="S44" s="54"/>
      <c r="T44" s="54"/>
      <c r="U44" s="54"/>
      <c r="V44" s="54"/>
      <c r="W44" s="54"/>
      <c r="AQ44" s="62"/>
      <c r="AR44" s="62"/>
      <c r="AS44" s="62"/>
      <c r="AT44" s="62"/>
      <c r="AU44" s="62"/>
    </row>
    <row r="45" spans="2:47" x14ac:dyDescent="0.45">
      <c r="B45" s="146" t="s">
        <v>14</v>
      </c>
      <c r="C45" s="687">
        <v>43</v>
      </c>
      <c r="D45" s="86">
        <v>31</v>
      </c>
      <c r="E45" s="688">
        <f>D45/C45</f>
        <v>0.72093023255813948</v>
      </c>
      <c r="F45" s="170"/>
      <c r="G45" s="563"/>
      <c r="H45" s="54"/>
      <c r="I45" s="54"/>
      <c r="J45" s="54"/>
      <c r="K45" s="54"/>
      <c r="L45" s="54"/>
      <c r="M45" s="54"/>
      <c r="N45" s="54"/>
      <c r="O45" s="54"/>
      <c r="P45" s="54"/>
      <c r="Q45" s="54"/>
      <c r="R45" s="54"/>
      <c r="S45" s="54"/>
      <c r="T45" s="54"/>
      <c r="U45" s="54"/>
      <c r="V45" s="54"/>
      <c r="W45" s="54"/>
      <c r="AQ45" s="62"/>
      <c r="AR45" s="62"/>
      <c r="AS45" s="62"/>
      <c r="AT45" s="62"/>
      <c r="AU45" s="62"/>
    </row>
    <row r="46" spans="2:47" x14ac:dyDescent="0.45">
      <c r="B46" s="146" t="s">
        <v>76</v>
      </c>
      <c r="C46" s="687">
        <v>84</v>
      </c>
      <c r="D46" s="86">
        <v>73</v>
      </c>
      <c r="E46" s="688">
        <f>D46/C46</f>
        <v>0.86904761904761907</v>
      </c>
      <c r="F46" s="167"/>
      <c r="G46" s="564" t="s">
        <v>20</v>
      </c>
      <c r="H46" s="54"/>
      <c r="I46" s="54"/>
      <c r="J46" s="54"/>
      <c r="K46" s="54"/>
      <c r="L46" s="54"/>
      <c r="M46" s="54"/>
      <c r="N46" s="54"/>
      <c r="O46" s="54"/>
      <c r="P46" s="54"/>
      <c r="Q46" s="54"/>
      <c r="R46" s="54"/>
      <c r="S46" s="54"/>
      <c r="T46" s="54"/>
      <c r="U46" s="54"/>
      <c r="V46" s="54"/>
      <c r="W46" s="54"/>
      <c r="AQ46" s="62"/>
      <c r="AR46" s="62"/>
      <c r="AS46" s="62"/>
      <c r="AT46" s="62"/>
      <c r="AU46" s="62"/>
    </row>
    <row r="47" spans="2:47" x14ac:dyDescent="0.45">
      <c r="B47" s="227" t="s">
        <v>71</v>
      </c>
      <c r="C47" s="693">
        <f>SUM(C33:C46)</f>
        <v>1418</v>
      </c>
      <c r="D47" s="693">
        <f>SUM(D33:D46)</f>
        <v>1110</v>
      </c>
      <c r="E47" s="764">
        <f>D47/C47</f>
        <v>0.78279266572637518</v>
      </c>
      <c r="F47" s="54"/>
      <c r="G47" s="54"/>
      <c r="H47" s="54"/>
      <c r="I47" s="64"/>
      <c r="J47" s="64"/>
      <c r="K47" s="64"/>
      <c r="L47" s="64"/>
      <c r="M47" s="54"/>
      <c r="N47" s="54"/>
      <c r="O47" s="54"/>
      <c r="P47" s="54"/>
      <c r="Q47" s="54"/>
      <c r="R47" s="64"/>
      <c r="S47" s="54"/>
      <c r="T47" s="54"/>
      <c r="U47" s="54"/>
      <c r="V47" s="54"/>
      <c r="W47" s="54"/>
      <c r="AQ47" s="62"/>
      <c r="AR47" s="62"/>
      <c r="AS47" s="62"/>
      <c r="AT47" s="62"/>
      <c r="AU47" s="62"/>
    </row>
    <row r="48" spans="2:47" x14ac:dyDescent="0.45">
      <c r="B48" s="228" t="s">
        <v>18</v>
      </c>
      <c r="C48" s="694">
        <f>SUM(C47-C38)</f>
        <v>1307</v>
      </c>
      <c r="D48" s="694">
        <f>SUM(D47-D38)</f>
        <v>1020</v>
      </c>
      <c r="E48" s="765">
        <f>D48/C48</f>
        <v>0.78041315990818672</v>
      </c>
      <c r="H48" s="54"/>
      <c r="I48" s="54"/>
      <c r="J48" s="64"/>
      <c r="K48" s="54"/>
      <c r="L48" s="64"/>
      <c r="M48" s="54"/>
      <c r="N48" s="54"/>
      <c r="O48" s="54"/>
      <c r="P48" s="64"/>
      <c r="Q48" s="54"/>
      <c r="R48" s="54"/>
      <c r="S48" s="54"/>
      <c r="T48" s="54"/>
      <c r="U48" s="54"/>
      <c r="V48" s="54"/>
      <c r="W48" s="54"/>
      <c r="AQ48" s="62"/>
      <c r="AR48" s="62"/>
      <c r="AS48" s="62"/>
      <c r="AT48" s="62"/>
      <c r="AU48" s="62"/>
    </row>
    <row r="49" spans="2:47" x14ac:dyDescent="0.45">
      <c r="B49" s="31" t="s">
        <v>555</v>
      </c>
      <c r="C49" s="54"/>
      <c r="D49" s="54"/>
      <c r="E49" s="54"/>
      <c r="F49" s="54"/>
      <c r="G49" s="54"/>
      <c r="H49" s="54"/>
      <c r="I49" s="54"/>
      <c r="J49" s="54"/>
      <c r="K49" s="54"/>
      <c r="L49" s="54"/>
      <c r="M49" s="54"/>
      <c r="N49" s="54"/>
      <c r="O49" s="54"/>
      <c r="P49" s="54"/>
      <c r="Q49" s="54"/>
      <c r="R49" s="54"/>
      <c r="S49" s="54"/>
      <c r="T49" s="54"/>
      <c r="U49" s="54"/>
      <c r="V49" s="54"/>
      <c r="W49" s="54"/>
      <c r="AR49" s="62"/>
      <c r="AS49" s="62"/>
      <c r="AT49" s="62"/>
      <c r="AU49" s="62"/>
    </row>
    <row r="50" spans="2:47" x14ac:dyDescent="0.45">
      <c r="B50" s="31" t="s">
        <v>375</v>
      </c>
      <c r="C50" s="54"/>
      <c r="D50" s="54"/>
      <c r="E50" s="54"/>
      <c r="F50" s="54"/>
      <c r="G50" s="54"/>
      <c r="H50" s="54"/>
      <c r="I50" s="54"/>
      <c r="J50" s="54"/>
      <c r="K50" s="54"/>
      <c r="L50" s="54"/>
      <c r="M50" s="54"/>
      <c r="N50" s="54"/>
      <c r="O50" s="54"/>
      <c r="P50" s="54"/>
      <c r="Q50" s="54"/>
      <c r="R50" s="54"/>
      <c r="S50" s="54"/>
      <c r="T50" s="54"/>
      <c r="U50" s="54"/>
      <c r="V50" s="54"/>
      <c r="W50" s="54"/>
    </row>
    <row r="51" spans="2:47" x14ac:dyDescent="0.45">
      <c r="B51" s="31" t="s">
        <v>470</v>
      </c>
      <c r="C51" s="54"/>
      <c r="D51" s="54"/>
      <c r="E51" s="54"/>
      <c r="F51" s="54"/>
      <c r="G51" s="54"/>
      <c r="H51" s="54"/>
      <c r="I51" s="54"/>
      <c r="J51" s="54"/>
      <c r="K51" s="54"/>
      <c r="L51" s="54"/>
      <c r="M51" s="54"/>
      <c r="N51" s="54"/>
      <c r="O51" s="54"/>
      <c r="P51" s="54"/>
      <c r="Q51" s="54"/>
      <c r="R51" s="54"/>
      <c r="S51" s="54"/>
      <c r="T51" s="54"/>
      <c r="U51" s="54"/>
      <c r="V51" s="54"/>
      <c r="W51" s="54"/>
    </row>
    <row r="52" spans="2:47" x14ac:dyDescent="0.45">
      <c r="B52" s="421" t="s">
        <v>468</v>
      </c>
      <c r="C52" s="56" t="s">
        <v>673</v>
      </c>
      <c r="D52" s="54"/>
      <c r="E52" s="54"/>
      <c r="F52" s="54"/>
      <c r="G52" s="54"/>
      <c r="H52" s="54"/>
      <c r="I52" s="54"/>
      <c r="J52" s="54"/>
      <c r="K52" s="54"/>
      <c r="L52" s="54"/>
      <c r="M52" s="54"/>
      <c r="N52" s="54"/>
      <c r="O52" s="54"/>
      <c r="P52" s="54"/>
      <c r="Q52" s="54"/>
      <c r="R52" s="54"/>
      <c r="S52" s="54"/>
      <c r="T52" s="54"/>
      <c r="U52" s="54"/>
      <c r="V52" s="54"/>
      <c r="W52" s="54"/>
    </row>
    <row r="53" spans="2:47" s="54" customFormat="1" x14ac:dyDescent="0.45">
      <c r="B53" s="422" t="s">
        <v>469</v>
      </c>
      <c r="C53" s="56" t="s">
        <v>674</v>
      </c>
    </row>
    <row r="54" spans="2:47" s="54" customFormat="1" x14ac:dyDescent="0.45">
      <c r="B54" s="56"/>
      <c r="C54" s="56"/>
    </row>
    <row r="55" spans="2:47" s="54" customFormat="1" x14ac:dyDescent="0.45"/>
    <row r="56" spans="2:47" ht="15.75" x14ac:dyDescent="0.45">
      <c r="B56" s="865" t="s">
        <v>539</v>
      </c>
      <c r="C56" s="865"/>
      <c r="D56" s="865"/>
      <c r="E56" s="865"/>
      <c r="F56" s="865"/>
      <c r="G56" s="865"/>
      <c r="H56" s="865"/>
      <c r="I56" s="865"/>
      <c r="J56" s="54"/>
      <c r="K56" s="54"/>
      <c r="L56" s="54"/>
      <c r="M56" s="54"/>
      <c r="N56" s="54"/>
      <c r="O56" s="54"/>
      <c r="P56" s="54"/>
      <c r="Q56" s="54"/>
      <c r="R56" s="54"/>
      <c r="S56" s="54"/>
      <c r="T56" s="54"/>
      <c r="U56" s="54"/>
      <c r="V56" s="54"/>
      <c r="W56" s="54"/>
      <c r="AO56" s="62"/>
      <c r="AP56" s="62"/>
      <c r="AQ56" s="62"/>
      <c r="AR56" s="62"/>
      <c r="AS56" s="62"/>
      <c r="AT56" s="62"/>
      <c r="AU56" s="62"/>
    </row>
    <row r="57" spans="2:47" ht="15.75" x14ac:dyDescent="0.45">
      <c r="B57" s="165"/>
      <c r="C57" s="165"/>
      <c r="D57" s="165"/>
      <c r="E57" s="165"/>
      <c r="F57" s="165"/>
      <c r="G57" s="165"/>
      <c r="H57" s="165"/>
      <c r="I57" s="165"/>
      <c r="J57" s="54"/>
      <c r="K57" s="54"/>
      <c r="L57" s="54"/>
      <c r="M57" s="54"/>
      <c r="N57" s="54"/>
      <c r="O57" s="54"/>
      <c r="P57" s="54"/>
      <c r="Q57" s="54"/>
      <c r="R57" s="54"/>
      <c r="S57" s="54"/>
      <c r="T57" s="54"/>
      <c r="U57" s="54"/>
      <c r="V57" s="54"/>
      <c r="W57" s="54"/>
      <c r="AO57" s="62"/>
      <c r="AP57" s="62"/>
      <c r="AQ57" s="62"/>
      <c r="AR57" s="62"/>
      <c r="AS57" s="62"/>
      <c r="AT57" s="62"/>
      <c r="AU57" s="62"/>
    </row>
    <row r="58" spans="2:47" ht="15" customHeight="1" x14ac:dyDescent="0.45">
      <c r="B58" s="847" t="s">
        <v>42</v>
      </c>
      <c r="C58" s="852"/>
      <c r="D58" s="852" t="s">
        <v>190</v>
      </c>
      <c r="E58" s="852" t="s">
        <v>170</v>
      </c>
      <c r="F58" s="852"/>
      <c r="G58" s="852" t="s">
        <v>169</v>
      </c>
      <c r="H58" s="854"/>
      <c r="I58" s="54"/>
      <c r="J58" s="54"/>
      <c r="K58" s="54"/>
      <c r="L58" s="54"/>
      <c r="M58" s="54"/>
      <c r="N58" s="54"/>
      <c r="O58" s="54"/>
      <c r="P58" s="54"/>
      <c r="Q58" s="54"/>
      <c r="R58" s="54"/>
      <c r="S58" s="54"/>
      <c r="T58" s="54"/>
      <c r="U58" s="54"/>
      <c r="V58" s="54"/>
      <c r="W58" s="54"/>
      <c r="AO58" s="62"/>
      <c r="AP58" s="62"/>
      <c r="AQ58" s="62"/>
      <c r="AR58" s="62"/>
      <c r="AS58" s="62"/>
      <c r="AT58" s="62"/>
      <c r="AU58" s="62"/>
    </row>
    <row r="59" spans="2:47" ht="21" customHeight="1" x14ac:dyDescent="0.45">
      <c r="B59" s="848"/>
      <c r="C59" s="890"/>
      <c r="D59" s="853"/>
      <c r="E59" s="853"/>
      <c r="F59" s="853"/>
      <c r="G59" s="853"/>
      <c r="H59" s="855"/>
      <c r="I59" s="54"/>
      <c r="J59" s="54"/>
      <c r="K59" s="54"/>
      <c r="L59" s="54"/>
      <c r="M59" s="54"/>
      <c r="N59" s="54"/>
      <c r="O59" s="54"/>
      <c r="P59" s="54"/>
      <c r="Q59" s="54"/>
      <c r="R59" s="54"/>
      <c r="S59" s="54"/>
      <c r="T59" s="54"/>
      <c r="U59" s="54"/>
      <c r="V59" s="54"/>
      <c r="W59" s="54"/>
      <c r="AO59" s="62"/>
      <c r="AP59" s="62"/>
      <c r="AQ59" s="62"/>
      <c r="AR59" s="62"/>
      <c r="AS59" s="62"/>
      <c r="AT59" s="62"/>
      <c r="AU59" s="62"/>
    </row>
    <row r="60" spans="2:47" x14ac:dyDescent="0.45">
      <c r="B60" s="849"/>
      <c r="C60" s="853"/>
      <c r="D60" s="59" t="s">
        <v>4</v>
      </c>
      <c r="E60" s="59" t="s">
        <v>5</v>
      </c>
      <c r="F60" s="59" t="s">
        <v>6</v>
      </c>
      <c r="G60" s="141" t="s">
        <v>5</v>
      </c>
      <c r="H60" s="142" t="s">
        <v>6</v>
      </c>
      <c r="I60" s="54"/>
      <c r="J60" s="54"/>
      <c r="K60" s="54"/>
      <c r="L60" s="54"/>
      <c r="M60" s="54"/>
      <c r="N60" s="54"/>
      <c r="O60" s="54"/>
      <c r="P60" s="54"/>
      <c r="Q60" s="54"/>
      <c r="R60" s="54"/>
      <c r="S60" s="54"/>
      <c r="T60" s="54"/>
      <c r="U60" s="54"/>
      <c r="V60" s="54"/>
      <c r="W60" s="54"/>
      <c r="AO60" s="62"/>
      <c r="AP60" s="62"/>
      <c r="AQ60" s="62"/>
      <c r="AR60" s="62"/>
      <c r="AS60" s="62"/>
      <c r="AT60" s="62"/>
      <c r="AU60" s="62"/>
    </row>
    <row r="61" spans="2:47" x14ac:dyDescent="0.45">
      <c r="B61" s="903" t="s">
        <v>25</v>
      </c>
      <c r="C61" s="904"/>
      <c r="D61" s="687">
        <f t="shared" ref="D61:D67" si="4">SUM(E61,G61)</f>
        <v>659</v>
      </c>
      <c r="E61" s="86">
        <v>456</v>
      </c>
      <c r="F61" s="688">
        <f t="shared" ref="F61:F68" si="5">E61/D61</f>
        <v>0.69195751138088013</v>
      </c>
      <c r="G61" s="86">
        <v>203</v>
      </c>
      <c r="H61" s="689">
        <f>G61/D61</f>
        <v>0.30804248861911987</v>
      </c>
      <c r="I61" s="54"/>
      <c r="J61" s="54"/>
      <c r="K61" s="54"/>
      <c r="L61" s="54"/>
      <c r="M61" s="54"/>
      <c r="N61" s="54"/>
      <c r="O61" s="54"/>
      <c r="P61" s="54"/>
      <c r="Q61" s="54"/>
      <c r="R61" s="54"/>
      <c r="S61" s="54"/>
      <c r="T61" s="54"/>
      <c r="U61" s="54"/>
      <c r="V61" s="54"/>
      <c r="W61" s="54"/>
      <c r="AO61" s="62"/>
      <c r="AP61" s="62"/>
      <c r="AQ61" s="62"/>
      <c r="AR61" s="62"/>
      <c r="AS61" s="62"/>
      <c r="AT61" s="62"/>
      <c r="AU61" s="62"/>
    </row>
    <row r="62" spans="2:47" x14ac:dyDescent="0.45">
      <c r="B62" s="903" t="s">
        <v>26</v>
      </c>
      <c r="C62" s="904"/>
      <c r="D62" s="687">
        <f t="shared" si="4"/>
        <v>1073</v>
      </c>
      <c r="E62" s="86">
        <v>792</v>
      </c>
      <c r="F62" s="688">
        <f t="shared" si="5"/>
        <v>0.73811742777260014</v>
      </c>
      <c r="G62" s="86">
        <v>281</v>
      </c>
      <c r="H62" s="689">
        <f t="shared" ref="H62:H67" si="6">G62/D62</f>
        <v>0.2618825722273998</v>
      </c>
      <c r="I62" s="54"/>
      <c r="J62" s="54"/>
      <c r="K62" s="54"/>
      <c r="L62" s="54"/>
      <c r="M62" s="64"/>
      <c r="N62" s="54"/>
      <c r="O62" s="54"/>
      <c r="P62" s="54"/>
      <c r="Q62" s="54"/>
      <c r="R62" s="54"/>
      <c r="S62" s="54"/>
      <c r="T62" s="54"/>
      <c r="U62" s="54"/>
      <c r="V62" s="54"/>
      <c r="W62" s="54"/>
      <c r="AO62" s="62"/>
      <c r="AP62" s="62"/>
      <c r="AQ62" s="62"/>
      <c r="AR62" s="62"/>
      <c r="AS62" s="62"/>
      <c r="AT62" s="62"/>
      <c r="AU62" s="62"/>
    </row>
    <row r="63" spans="2:47" x14ac:dyDescent="0.45">
      <c r="B63" s="903" t="s">
        <v>166</v>
      </c>
      <c r="C63" s="904"/>
      <c r="D63" s="687">
        <f t="shared" si="4"/>
        <v>514</v>
      </c>
      <c r="E63" s="86">
        <v>445</v>
      </c>
      <c r="F63" s="688">
        <f t="shared" si="5"/>
        <v>0.86575875486381326</v>
      </c>
      <c r="G63" s="86">
        <v>69</v>
      </c>
      <c r="H63" s="689">
        <f t="shared" si="6"/>
        <v>0.13424124513618677</v>
      </c>
      <c r="I63" s="54"/>
      <c r="J63" s="54"/>
      <c r="K63" s="54"/>
      <c r="L63" s="54"/>
      <c r="M63" s="54"/>
      <c r="N63" s="64"/>
      <c r="O63" s="54"/>
      <c r="P63" s="54"/>
      <c r="Q63" s="54"/>
      <c r="R63" s="54"/>
      <c r="S63" s="54"/>
      <c r="T63" s="54"/>
      <c r="U63" s="54"/>
      <c r="V63" s="54"/>
      <c r="W63" s="54"/>
      <c r="AO63" s="62"/>
      <c r="AP63" s="62"/>
      <c r="AQ63" s="62"/>
      <c r="AR63" s="62"/>
      <c r="AS63" s="62"/>
      <c r="AT63" s="62"/>
      <c r="AU63" s="62"/>
    </row>
    <row r="64" spans="2:47" x14ac:dyDescent="0.45">
      <c r="B64" s="903" t="s">
        <v>167</v>
      </c>
      <c r="C64" s="904"/>
      <c r="D64" s="687">
        <f t="shared" si="4"/>
        <v>229</v>
      </c>
      <c r="E64" s="86">
        <v>198</v>
      </c>
      <c r="F64" s="688">
        <f t="shared" si="5"/>
        <v>0.86462882096069871</v>
      </c>
      <c r="G64" s="86">
        <v>31</v>
      </c>
      <c r="H64" s="689">
        <f t="shared" si="6"/>
        <v>0.13537117903930132</v>
      </c>
      <c r="I64" s="54"/>
      <c r="J64" s="54"/>
      <c r="K64" s="54"/>
      <c r="L64" s="54"/>
      <c r="M64" s="64"/>
      <c r="N64" s="54"/>
      <c r="O64" s="54"/>
      <c r="P64" s="54"/>
      <c r="Q64" s="54"/>
      <c r="R64" s="54"/>
      <c r="S64" s="54"/>
      <c r="T64" s="54"/>
      <c r="U64" s="54"/>
      <c r="V64" s="54"/>
      <c r="W64" s="54"/>
      <c r="AO64" s="62"/>
      <c r="AP64" s="62"/>
      <c r="AQ64" s="62"/>
      <c r="AR64" s="62"/>
      <c r="AS64" s="62"/>
      <c r="AT64" s="62"/>
      <c r="AU64" s="62"/>
    </row>
    <row r="65" spans="2:47" x14ac:dyDescent="0.45">
      <c r="B65" s="903" t="s">
        <v>165</v>
      </c>
      <c r="C65" s="904"/>
      <c r="D65" s="687">
        <f t="shared" si="4"/>
        <v>16</v>
      </c>
      <c r="E65" s="86">
        <v>11</v>
      </c>
      <c r="F65" s="688">
        <f t="shared" si="5"/>
        <v>0.6875</v>
      </c>
      <c r="G65" s="86">
        <v>5</v>
      </c>
      <c r="H65" s="689">
        <f t="shared" si="6"/>
        <v>0.3125</v>
      </c>
      <c r="I65" s="54"/>
      <c r="J65" s="54"/>
      <c r="K65" s="54"/>
      <c r="L65" s="54"/>
      <c r="M65" s="54"/>
      <c r="N65" s="64"/>
      <c r="O65" s="54"/>
      <c r="P65" s="54"/>
      <c r="Q65" s="54"/>
      <c r="R65" s="54"/>
      <c r="S65" s="54"/>
      <c r="T65" s="54"/>
      <c r="U65" s="54"/>
      <c r="V65" s="54"/>
      <c r="W65" s="54"/>
      <c r="AO65" s="62"/>
      <c r="AP65" s="62"/>
      <c r="AQ65" s="62"/>
      <c r="AR65" s="62"/>
      <c r="AS65" s="62"/>
      <c r="AT65" s="62"/>
      <c r="AU65" s="62"/>
    </row>
    <row r="66" spans="2:47" x14ac:dyDescent="0.45">
      <c r="B66" s="903" t="s">
        <v>168</v>
      </c>
      <c r="C66" s="904"/>
      <c r="D66" s="687">
        <f t="shared" si="4"/>
        <v>35</v>
      </c>
      <c r="E66" s="86">
        <v>6</v>
      </c>
      <c r="F66" s="688">
        <f t="shared" si="5"/>
        <v>0.17142857142857143</v>
      </c>
      <c r="G66" s="86">
        <v>29</v>
      </c>
      <c r="H66" s="689">
        <f t="shared" si="6"/>
        <v>0.82857142857142863</v>
      </c>
      <c r="I66" s="54"/>
      <c r="J66" s="54"/>
      <c r="K66" s="54"/>
      <c r="L66" s="54"/>
      <c r="M66" s="54"/>
      <c r="N66" s="54"/>
      <c r="O66" s="54"/>
      <c r="P66" s="54"/>
      <c r="Q66" s="54"/>
      <c r="R66" s="54"/>
      <c r="S66" s="54"/>
      <c r="T66" s="54"/>
      <c r="U66" s="54"/>
      <c r="V66" s="54"/>
      <c r="W66" s="54"/>
      <c r="AO66" s="62"/>
      <c r="AP66" s="62"/>
      <c r="AQ66" s="62"/>
      <c r="AR66" s="62"/>
      <c r="AS66" s="62"/>
      <c r="AT66" s="62"/>
      <c r="AU66" s="62"/>
    </row>
    <row r="67" spans="2:47" x14ac:dyDescent="0.45">
      <c r="B67" s="905" t="s">
        <v>29</v>
      </c>
      <c r="C67" s="906"/>
      <c r="D67" s="687">
        <f t="shared" si="4"/>
        <v>95</v>
      </c>
      <c r="E67" s="86">
        <v>29</v>
      </c>
      <c r="F67" s="688">
        <f t="shared" si="5"/>
        <v>0.30526315789473685</v>
      </c>
      <c r="G67" s="86">
        <v>66</v>
      </c>
      <c r="H67" s="689">
        <f t="shared" si="6"/>
        <v>0.69473684210526321</v>
      </c>
      <c r="I67" s="54"/>
      <c r="J67" s="54"/>
      <c r="K67" s="54"/>
      <c r="L67" s="54"/>
      <c r="M67" s="54"/>
      <c r="N67" s="54"/>
      <c r="O67" s="54"/>
      <c r="P67" s="54"/>
      <c r="Q67" s="54"/>
      <c r="R67" s="54"/>
      <c r="S67" s="54"/>
      <c r="T67" s="54"/>
      <c r="U67" s="54"/>
      <c r="V67" s="54"/>
      <c r="W67" s="54"/>
      <c r="AO67" s="62"/>
      <c r="AP67" s="62"/>
      <c r="AQ67" s="62"/>
      <c r="AR67" s="62"/>
      <c r="AS67" s="62"/>
      <c r="AT67" s="62"/>
      <c r="AU67" s="62"/>
    </row>
    <row r="68" spans="2:47" x14ac:dyDescent="0.45">
      <c r="B68" s="907" t="s">
        <v>71</v>
      </c>
      <c r="C68" s="908"/>
      <c r="D68" s="690">
        <f>SUM(D61:D67)</f>
        <v>2621</v>
      </c>
      <c r="E68" s="690">
        <f>SUM(E61:E67)</f>
        <v>1937</v>
      </c>
      <c r="F68" s="691">
        <f t="shared" si="5"/>
        <v>0.73903090423502482</v>
      </c>
      <c r="G68" s="690">
        <f>SUM(G61:G67)</f>
        <v>684</v>
      </c>
      <c r="H68" s="692">
        <f>G68/D68</f>
        <v>0.26096909576497518</v>
      </c>
      <c r="I68" s="54"/>
      <c r="J68" s="54"/>
      <c r="K68" s="54"/>
      <c r="L68" s="54"/>
      <c r="M68" s="54"/>
      <c r="N68" s="54"/>
      <c r="O68" s="54"/>
      <c r="P68" s="54"/>
      <c r="Q68" s="54"/>
      <c r="R68" s="54"/>
      <c r="S68" s="54"/>
      <c r="T68" s="54"/>
      <c r="U68" s="54"/>
      <c r="V68" s="54"/>
      <c r="W68" s="54"/>
      <c r="AO68" s="62"/>
      <c r="AP68" s="62"/>
      <c r="AQ68" s="62"/>
      <c r="AR68" s="62"/>
      <c r="AS68" s="62"/>
      <c r="AT68" s="62"/>
      <c r="AU68" s="62"/>
    </row>
    <row r="69" spans="2:47" x14ac:dyDescent="0.45">
      <c r="B69" s="31" t="s">
        <v>555</v>
      </c>
      <c r="D69" s="60"/>
      <c r="E69" s="175"/>
      <c r="F69" s="175"/>
      <c r="G69" s="175"/>
      <c r="H69" s="71"/>
      <c r="I69" s="54"/>
      <c r="J69" s="64"/>
      <c r="K69" s="64"/>
      <c r="L69" s="54"/>
      <c r="M69" s="64"/>
      <c r="N69" s="54"/>
      <c r="O69" s="54"/>
      <c r="P69" s="54"/>
      <c r="Q69" s="54"/>
      <c r="R69" s="54"/>
      <c r="S69" s="54"/>
      <c r="T69" s="54"/>
      <c r="U69" s="54"/>
      <c r="V69" s="54"/>
      <c r="W69" s="54"/>
      <c r="AO69" s="62"/>
      <c r="AP69" s="62"/>
      <c r="AQ69" s="62"/>
      <c r="AR69" s="62"/>
      <c r="AS69" s="62"/>
      <c r="AT69" s="62"/>
      <c r="AU69" s="62"/>
    </row>
    <row r="70" spans="2:47" x14ac:dyDescent="0.45">
      <c r="B70" s="72" t="s">
        <v>374</v>
      </c>
      <c r="C70" s="54"/>
      <c r="D70" s="60"/>
      <c r="E70" s="175"/>
      <c r="F70" s="175"/>
      <c r="G70" s="175"/>
      <c r="H70" s="71"/>
      <c r="I70" s="54"/>
      <c r="J70" s="54"/>
      <c r="K70" s="64"/>
      <c r="L70" s="54"/>
      <c r="M70" s="64"/>
      <c r="N70" s="64"/>
      <c r="O70" s="54"/>
      <c r="P70" s="54"/>
      <c r="Q70" s="54"/>
      <c r="R70" s="54"/>
      <c r="S70" s="54"/>
      <c r="T70" s="54"/>
      <c r="U70" s="54"/>
      <c r="V70" s="54"/>
      <c r="W70" s="54"/>
      <c r="AO70" s="62"/>
      <c r="AP70" s="62"/>
      <c r="AQ70" s="62"/>
      <c r="AR70" s="62"/>
      <c r="AS70" s="62"/>
      <c r="AT70" s="62"/>
      <c r="AU70" s="62"/>
    </row>
    <row r="71" spans="2:47" x14ac:dyDescent="0.45">
      <c r="B71" s="72" t="s">
        <v>448</v>
      </c>
      <c r="C71" s="54"/>
      <c r="D71" s="54"/>
      <c r="E71" s="54"/>
      <c r="F71" s="54"/>
      <c r="G71" s="54"/>
      <c r="H71" s="54"/>
      <c r="I71" s="54"/>
      <c r="J71" s="54"/>
      <c r="K71" s="54"/>
      <c r="L71" s="54"/>
      <c r="M71" s="54"/>
      <c r="N71" s="54"/>
      <c r="O71" s="54"/>
      <c r="P71" s="54"/>
      <c r="Q71" s="54"/>
      <c r="R71" s="54"/>
      <c r="S71" s="54"/>
      <c r="T71" s="54"/>
      <c r="U71" s="54"/>
      <c r="V71" s="54"/>
      <c r="W71" s="54"/>
      <c r="AO71" s="62"/>
      <c r="AP71" s="62"/>
      <c r="AQ71" s="62"/>
      <c r="AR71" s="62"/>
      <c r="AS71" s="62"/>
      <c r="AT71" s="62"/>
      <c r="AU71" s="62"/>
    </row>
    <row r="72" spans="2:47" x14ac:dyDescent="0.45">
      <c r="B72" s="421" t="s">
        <v>468</v>
      </c>
      <c r="C72" s="56" t="s">
        <v>474</v>
      </c>
      <c r="D72" s="54"/>
      <c r="E72" s="54"/>
      <c r="F72" s="54"/>
      <c r="G72" s="54"/>
      <c r="H72" s="54"/>
      <c r="I72" s="54"/>
      <c r="J72" s="54"/>
      <c r="K72" s="54"/>
      <c r="L72" s="54"/>
      <c r="M72" s="54"/>
      <c r="N72" s="54"/>
      <c r="O72" s="54"/>
      <c r="P72" s="54"/>
      <c r="Q72" s="54"/>
      <c r="R72" s="54"/>
      <c r="S72" s="54"/>
      <c r="T72" s="54"/>
      <c r="U72" s="54"/>
      <c r="V72" s="54"/>
      <c r="W72" s="54"/>
      <c r="AO72" s="62"/>
      <c r="AP72" s="62"/>
      <c r="AQ72" s="62"/>
      <c r="AR72" s="62"/>
      <c r="AS72" s="62"/>
      <c r="AT72" s="62"/>
      <c r="AU72" s="62"/>
    </row>
    <row r="73" spans="2:47" x14ac:dyDescent="0.45">
      <c r="B73" s="422" t="s">
        <v>469</v>
      </c>
      <c r="C73" s="56" t="s">
        <v>475</v>
      </c>
      <c r="D73" s="54"/>
      <c r="E73" s="54"/>
      <c r="F73" s="54"/>
      <c r="G73" s="54"/>
      <c r="H73" s="54"/>
      <c r="I73" s="54"/>
      <c r="J73" s="54"/>
      <c r="K73" s="54"/>
      <c r="L73" s="54"/>
      <c r="M73" s="54"/>
      <c r="N73" s="54"/>
      <c r="O73" s="54"/>
      <c r="P73" s="54"/>
      <c r="Q73" s="54"/>
      <c r="R73" s="54"/>
      <c r="S73" s="54"/>
      <c r="T73" s="54"/>
      <c r="U73" s="54"/>
      <c r="V73" s="54"/>
      <c r="W73" s="54"/>
      <c r="AO73" s="62"/>
      <c r="AP73" s="62"/>
      <c r="AQ73" s="62"/>
      <c r="AR73" s="62"/>
      <c r="AS73" s="62"/>
      <c r="AT73" s="62"/>
      <c r="AU73" s="62"/>
    </row>
    <row r="74" spans="2:47" x14ac:dyDescent="0.45">
      <c r="B74" s="54"/>
      <c r="C74" s="54"/>
      <c r="D74" s="54"/>
      <c r="E74" s="54"/>
      <c r="F74" s="54"/>
      <c r="G74" s="54"/>
      <c r="H74" s="54"/>
      <c r="I74" s="54"/>
      <c r="J74" s="54"/>
      <c r="K74" s="64"/>
      <c r="L74" s="54"/>
      <c r="M74" s="54"/>
      <c r="N74" s="64"/>
      <c r="O74" s="54"/>
      <c r="P74" s="54"/>
      <c r="Q74" s="54"/>
      <c r="R74" s="54"/>
      <c r="S74" s="54"/>
      <c r="T74" s="54"/>
      <c r="U74" s="54"/>
      <c r="V74" s="54"/>
      <c r="W74" s="54"/>
    </row>
    <row r="75" spans="2:47" s="54" customFormat="1" x14ac:dyDescent="0.45"/>
    <row r="76" spans="2:47" s="54" customFormat="1" x14ac:dyDescent="0.45"/>
    <row r="77" spans="2:47" s="54" customFormat="1" x14ac:dyDescent="0.45"/>
    <row r="78" spans="2:47" x14ac:dyDescent="0.45">
      <c r="B78" s="54"/>
      <c r="C78" s="54"/>
      <c r="D78" s="54"/>
      <c r="E78" s="54"/>
      <c r="F78" s="54"/>
      <c r="G78" s="54"/>
      <c r="H78" s="54"/>
      <c r="I78" s="54"/>
      <c r="J78" s="54"/>
      <c r="K78" s="54"/>
      <c r="L78" s="54"/>
      <c r="M78" s="54"/>
      <c r="N78" s="54"/>
      <c r="O78" s="54"/>
      <c r="P78" s="54"/>
      <c r="Q78" s="54"/>
      <c r="R78" s="54"/>
      <c r="S78" s="54"/>
      <c r="T78" s="54"/>
      <c r="U78" s="54"/>
      <c r="V78" s="54"/>
      <c r="W78" s="54"/>
    </row>
    <row r="79" spans="2:47" x14ac:dyDescent="0.45">
      <c r="B79" s="54"/>
      <c r="C79" s="54"/>
      <c r="D79" s="54"/>
      <c r="E79" s="54"/>
      <c r="F79" s="54"/>
      <c r="G79" s="54"/>
      <c r="H79" s="54"/>
      <c r="I79" s="54"/>
      <c r="J79" s="54"/>
      <c r="K79" s="54"/>
      <c r="L79" s="54"/>
      <c r="M79" s="54"/>
      <c r="N79" s="54"/>
      <c r="O79" s="54"/>
      <c r="P79" s="54"/>
      <c r="Q79" s="54"/>
      <c r="R79" s="54"/>
      <c r="S79" s="54"/>
      <c r="T79" s="54"/>
      <c r="U79" s="54"/>
      <c r="V79" s="54"/>
      <c r="W79" s="54"/>
    </row>
    <row r="80" spans="2:47" x14ac:dyDescent="0.45">
      <c r="B80" s="54"/>
      <c r="C80" s="54"/>
      <c r="D80" s="54"/>
      <c r="E80" s="54"/>
      <c r="F80" s="54"/>
      <c r="G80" s="54"/>
      <c r="H80" s="54"/>
      <c r="I80" s="54"/>
      <c r="J80" s="54"/>
      <c r="K80" s="54"/>
      <c r="L80" s="54"/>
      <c r="M80" s="54"/>
      <c r="N80" s="54"/>
      <c r="O80" s="54"/>
      <c r="P80" s="54"/>
      <c r="Q80" s="54"/>
      <c r="R80" s="54"/>
      <c r="S80" s="54"/>
      <c r="T80" s="54"/>
      <c r="U80" s="54"/>
      <c r="V80" s="54"/>
      <c r="W80" s="54"/>
    </row>
    <row r="81" spans="2:23" x14ac:dyDescent="0.45">
      <c r="B81" s="54"/>
      <c r="C81" s="54"/>
      <c r="D81" s="54"/>
      <c r="E81" s="54"/>
      <c r="F81" s="54"/>
      <c r="G81" s="54"/>
      <c r="H81" s="54"/>
      <c r="I81" s="54"/>
      <c r="J81" s="54"/>
      <c r="K81" s="54"/>
      <c r="L81" s="54"/>
      <c r="M81" s="54"/>
      <c r="N81" s="54"/>
      <c r="O81" s="54"/>
      <c r="P81" s="54"/>
      <c r="Q81" s="54"/>
      <c r="R81" s="54"/>
      <c r="S81" s="54"/>
      <c r="T81" s="54"/>
      <c r="U81" s="54"/>
      <c r="V81" s="54"/>
      <c r="W81" s="54"/>
    </row>
    <row r="82" spans="2:23" x14ac:dyDescent="0.45">
      <c r="B82" s="54"/>
      <c r="C82" s="54"/>
      <c r="D82" s="54"/>
      <c r="E82" s="54"/>
      <c r="F82" s="54"/>
      <c r="G82" s="54"/>
      <c r="H82" s="54"/>
      <c r="I82" s="54"/>
      <c r="J82" s="54"/>
      <c r="K82" s="54"/>
      <c r="L82" s="54"/>
      <c r="M82" s="54"/>
      <c r="N82" s="54"/>
      <c r="O82" s="54"/>
      <c r="P82" s="54"/>
      <c r="Q82" s="54"/>
      <c r="R82" s="54"/>
      <c r="S82" s="54"/>
      <c r="T82" s="54"/>
      <c r="U82" s="54"/>
      <c r="V82" s="54"/>
      <c r="W82" s="54"/>
    </row>
    <row r="83" spans="2:23" x14ac:dyDescent="0.45">
      <c r="B83" s="54"/>
      <c r="C83" s="54"/>
      <c r="D83" s="54"/>
      <c r="E83" s="54"/>
      <c r="F83" s="54"/>
      <c r="G83" s="54"/>
      <c r="H83" s="54"/>
      <c r="I83" s="54"/>
      <c r="J83" s="54"/>
      <c r="K83" s="54"/>
      <c r="L83" s="54"/>
      <c r="M83" s="54"/>
      <c r="N83" s="54"/>
      <c r="O83" s="54"/>
      <c r="P83" s="54"/>
      <c r="Q83" s="54"/>
      <c r="R83" s="54"/>
      <c r="S83" s="54"/>
      <c r="T83" s="54"/>
      <c r="U83" s="54"/>
      <c r="V83" s="54"/>
      <c r="W83" s="54"/>
    </row>
    <row r="84" spans="2:23" x14ac:dyDescent="0.45">
      <c r="B84" s="54"/>
      <c r="C84" s="54"/>
      <c r="D84" s="54"/>
      <c r="E84" s="54"/>
      <c r="F84" s="54"/>
      <c r="G84" s="54"/>
      <c r="H84" s="54"/>
      <c r="I84" s="54"/>
      <c r="J84" s="54"/>
      <c r="K84" s="54"/>
      <c r="L84" s="54"/>
      <c r="M84" s="54"/>
      <c r="N84" s="54"/>
      <c r="O84" s="54"/>
      <c r="P84" s="54"/>
      <c r="Q84" s="54"/>
      <c r="R84" s="54"/>
      <c r="S84" s="54"/>
      <c r="T84" s="54"/>
      <c r="U84" s="54"/>
      <c r="V84" s="54"/>
      <c r="W84" s="54"/>
    </row>
    <row r="85" spans="2:23" x14ac:dyDescent="0.45">
      <c r="B85" s="54"/>
      <c r="C85" s="54"/>
      <c r="D85" s="54"/>
      <c r="E85" s="54"/>
      <c r="F85" s="54"/>
      <c r="G85" s="54"/>
      <c r="H85" s="54"/>
      <c r="I85" s="54"/>
      <c r="J85" s="54"/>
      <c r="K85" s="54"/>
      <c r="L85" s="54"/>
      <c r="M85" s="54"/>
      <c r="N85" s="54"/>
      <c r="O85" s="54"/>
      <c r="P85" s="54"/>
      <c r="Q85" s="54"/>
      <c r="R85" s="54"/>
      <c r="S85" s="54"/>
      <c r="T85" s="54"/>
      <c r="U85" s="54"/>
      <c r="V85" s="54"/>
      <c r="W85" s="54"/>
    </row>
    <row r="86" spans="2:23" x14ac:dyDescent="0.45">
      <c r="B86" s="54"/>
      <c r="C86" s="54"/>
      <c r="D86" s="54"/>
      <c r="E86" s="54"/>
      <c r="F86" s="54"/>
      <c r="G86" s="54"/>
      <c r="H86" s="54"/>
      <c r="I86" s="54"/>
      <c r="J86" s="54"/>
      <c r="K86" s="54"/>
      <c r="L86" s="54"/>
      <c r="M86" s="54"/>
      <c r="N86" s="54"/>
      <c r="O86" s="54"/>
      <c r="P86" s="54"/>
      <c r="Q86" s="54"/>
      <c r="R86" s="54"/>
      <c r="S86" s="54"/>
      <c r="T86" s="54"/>
      <c r="U86" s="54"/>
      <c r="V86" s="54"/>
      <c r="W86" s="54"/>
    </row>
    <row r="87" spans="2:23" x14ac:dyDescent="0.45">
      <c r="B87" s="54"/>
      <c r="C87" s="54"/>
      <c r="D87" s="54"/>
      <c r="E87" s="54"/>
      <c r="F87" s="54"/>
      <c r="G87" s="54"/>
      <c r="H87" s="54"/>
      <c r="I87" s="54"/>
      <c r="J87" s="54"/>
      <c r="K87" s="54"/>
      <c r="L87" s="54"/>
      <c r="M87" s="54"/>
      <c r="N87" s="54"/>
      <c r="O87" s="54"/>
      <c r="P87" s="54"/>
      <c r="Q87" s="54"/>
      <c r="R87" s="54"/>
      <c r="S87" s="54"/>
      <c r="T87" s="54"/>
      <c r="U87" s="54"/>
      <c r="V87" s="54"/>
      <c r="W87" s="54"/>
    </row>
    <row r="88" spans="2:23" x14ac:dyDescent="0.45">
      <c r="B88" s="54"/>
      <c r="C88" s="54"/>
      <c r="D88" s="54"/>
      <c r="E88" s="54"/>
      <c r="F88" s="54"/>
      <c r="G88" s="54"/>
      <c r="H88" s="54"/>
      <c r="I88" s="54"/>
      <c r="J88" s="54"/>
      <c r="K88" s="54"/>
      <c r="L88" s="54"/>
      <c r="M88" s="54"/>
      <c r="N88" s="54"/>
      <c r="O88" s="54"/>
      <c r="P88" s="54"/>
      <c r="Q88" s="54"/>
      <c r="R88" s="54"/>
      <c r="S88" s="54"/>
      <c r="T88" s="54"/>
      <c r="U88" s="54"/>
      <c r="V88" s="54"/>
      <c r="W88" s="54"/>
    </row>
    <row r="89" spans="2:23" x14ac:dyDescent="0.45">
      <c r="B89" s="54"/>
      <c r="C89" s="54"/>
      <c r="D89" s="54"/>
      <c r="E89" s="54"/>
      <c r="F89" s="54"/>
      <c r="G89" s="54"/>
      <c r="H89" s="54"/>
      <c r="I89" s="54"/>
      <c r="J89" s="54"/>
      <c r="K89" s="54"/>
      <c r="L89" s="54"/>
      <c r="M89" s="54"/>
      <c r="N89" s="54"/>
      <c r="O89" s="54"/>
      <c r="P89" s="54"/>
      <c r="Q89" s="54"/>
      <c r="R89" s="54"/>
      <c r="S89" s="54"/>
      <c r="T89" s="54"/>
      <c r="U89" s="54"/>
      <c r="V89" s="54"/>
      <c r="W89" s="54"/>
    </row>
    <row r="90" spans="2:23" x14ac:dyDescent="0.45">
      <c r="B90" s="54"/>
      <c r="C90" s="54"/>
      <c r="D90" s="54"/>
      <c r="E90" s="54"/>
      <c r="F90" s="54"/>
      <c r="G90" s="54"/>
      <c r="H90" s="54"/>
      <c r="I90" s="54"/>
      <c r="J90" s="54"/>
      <c r="K90" s="54"/>
      <c r="L90" s="54"/>
      <c r="M90" s="54"/>
      <c r="N90" s="54"/>
      <c r="O90" s="54"/>
      <c r="P90" s="54"/>
      <c r="Q90" s="54"/>
      <c r="R90" s="54"/>
      <c r="S90" s="54"/>
      <c r="T90" s="54"/>
      <c r="U90" s="54"/>
      <c r="V90" s="54"/>
      <c r="W90" s="54"/>
    </row>
    <row r="91" spans="2:23" x14ac:dyDescent="0.45">
      <c r="B91" s="54"/>
      <c r="C91" s="54"/>
      <c r="D91" s="54"/>
      <c r="E91" s="54"/>
      <c r="F91" s="54"/>
      <c r="G91" s="54"/>
      <c r="H91" s="54"/>
      <c r="I91" s="54"/>
      <c r="J91" s="54"/>
      <c r="K91" s="54"/>
      <c r="L91" s="54"/>
      <c r="M91" s="54"/>
      <c r="N91" s="54"/>
      <c r="O91" s="54"/>
      <c r="P91" s="54"/>
      <c r="Q91" s="54"/>
      <c r="R91" s="54"/>
      <c r="S91" s="54"/>
      <c r="T91" s="54"/>
      <c r="U91" s="54"/>
      <c r="V91" s="54"/>
      <c r="W91" s="54"/>
    </row>
    <row r="92" spans="2:23" x14ac:dyDescent="0.45">
      <c r="B92" s="54"/>
      <c r="C92" s="54"/>
      <c r="D92" s="54"/>
      <c r="E92" s="54"/>
      <c r="F92" s="54"/>
      <c r="G92" s="54"/>
      <c r="H92" s="54"/>
      <c r="I92" s="54"/>
      <c r="J92" s="54"/>
      <c r="K92" s="54"/>
      <c r="L92" s="54"/>
      <c r="M92" s="54"/>
      <c r="N92" s="54"/>
      <c r="O92" s="54"/>
      <c r="P92" s="54"/>
      <c r="Q92" s="54"/>
      <c r="R92" s="54"/>
      <c r="S92" s="54"/>
      <c r="T92" s="54"/>
      <c r="U92" s="54"/>
      <c r="V92" s="54"/>
      <c r="W92" s="54"/>
    </row>
    <row r="93" spans="2:23" x14ac:dyDescent="0.45">
      <c r="B93" s="54"/>
      <c r="C93" s="54"/>
      <c r="D93" s="54"/>
      <c r="E93" s="54"/>
      <c r="F93" s="54"/>
      <c r="G93" s="54"/>
      <c r="H93" s="54"/>
      <c r="I93" s="54"/>
      <c r="J93" s="54"/>
      <c r="K93" s="54"/>
      <c r="L93" s="54"/>
      <c r="M93" s="54"/>
      <c r="N93" s="54"/>
      <c r="O93" s="54"/>
      <c r="P93" s="54"/>
      <c r="Q93" s="54"/>
      <c r="R93" s="54"/>
      <c r="S93" s="54"/>
      <c r="T93" s="54"/>
      <c r="U93" s="54"/>
      <c r="V93" s="54"/>
      <c r="W93" s="54"/>
    </row>
    <row r="94" spans="2:23" x14ac:dyDescent="0.45">
      <c r="B94" s="54"/>
      <c r="C94" s="54"/>
      <c r="D94" s="54"/>
      <c r="E94" s="54"/>
      <c r="F94" s="54"/>
      <c r="G94" s="54"/>
      <c r="H94" s="54"/>
      <c r="I94" s="54"/>
      <c r="J94" s="54"/>
      <c r="K94" s="54"/>
      <c r="L94" s="54"/>
      <c r="M94" s="54"/>
      <c r="N94" s="54"/>
      <c r="O94" s="54"/>
      <c r="P94" s="54"/>
      <c r="Q94" s="54"/>
      <c r="R94" s="54"/>
      <c r="S94" s="54"/>
      <c r="T94" s="54"/>
      <c r="U94" s="54"/>
      <c r="V94" s="54"/>
      <c r="W94" s="54"/>
    </row>
    <row r="95" spans="2:23" x14ac:dyDescent="0.45">
      <c r="B95" s="54"/>
      <c r="C95" s="54"/>
      <c r="D95" s="54"/>
      <c r="E95" s="54"/>
      <c r="F95" s="54"/>
      <c r="G95" s="54"/>
      <c r="H95" s="54"/>
      <c r="I95" s="54"/>
      <c r="J95" s="54"/>
      <c r="K95" s="54"/>
      <c r="L95" s="54"/>
      <c r="M95" s="54"/>
      <c r="N95" s="54"/>
      <c r="O95" s="54"/>
      <c r="P95" s="54"/>
      <c r="Q95" s="54"/>
      <c r="R95" s="54"/>
      <c r="S95" s="54"/>
      <c r="T95" s="54"/>
      <c r="U95" s="54"/>
      <c r="V95" s="54"/>
      <c r="W95" s="54"/>
    </row>
    <row r="96" spans="2:23" x14ac:dyDescent="0.45">
      <c r="B96" s="54"/>
      <c r="C96" s="54"/>
      <c r="D96" s="54"/>
      <c r="E96" s="54"/>
      <c r="F96" s="54"/>
      <c r="G96" s="54"/>
      <c r="H96" s="54"/>
      <c r="I96" s="54"/>
      <c r="J96" s="54"/>
      <c r="K96" s="54"/>
      <c r="L96" s="54"/>
      <c r="M96" s="54"/>
      <c r="N96" s="54"/>
      <c r="O96" s="54"/>
      <c r="P96" s="54"/>
      <c r="Q96" s="54"/>
      <c r="R96" s="54"/>
      <c r="S96" s="54"/>
      <c r="T96" s="54"/>
      <c r="U96" s="54"/>
      <c r="V96" s="54"/>
      <c r="W96" s="54"/>
    </row>
    <row r="97" spans="2:23" x14ac:dyDescent="0.45">
      <c r="B97" s="54"/>
      <c r="C97" s="54"/>
      <c r="D97" s="54"/>
      <c r="E97" s="54"/>
      <c r="F97" s="54"/>
      <c r="G97" s="54"/>
      <c r="H97" s="54"/>
      <c r="I97" s="54"/>
      <c r="J97" s="54"/>
      <c r="K97" s="54"/>
      <c r="L97" s="54"/>
      <c r="M97" s="54"/>
      <c r="N97" s="54"/>
      <c r="O97" s="54"/>
      <c r="P97" s="54"/>
      <c r="Q97" s="54"/>
      <c r="R97" s="54"/>
      <c r="S97" s="54"/>
      <c r="T97" s="54"/>
      <c r="U97" s="54"/>
      <c r="V97" s="54"/>
      <c r="W97" s="54"/>
    </row>
    <row r="98" spans="2:23" x14ac:dyDescent="0.45">
      <c r="B98" s="54"/>
      <c r="C98" s="54"/>
      <c r="D98" s="54"/>
      <c r="E98" s="54"/>
      <c r="F98" s="54"/>
      <c r="G98" s="54"/>
      <c r="H98" s="54"/>
      <c r="I98" s="54"/>
      <c r="J98" s="54"/>
      <c r="K98" s="54"/>
      <c r="L98" s="54"/>
      <c r="M98" s="54"/>
      <c r="N98" s="54"/>
      <c r="O98" s="54"/>
      <c r="P98" s="54"/>
      <c r="Q98" s="54"/>
      <c r="R98" s="54"/>
      <c r="S98" s="54"/>
      <c r="T98" s="54"/>
      <c r="U98" s="54"/>
      <c r="V98" s="54"/>
      <c r="W98" s="54"/>
    </row>
    <row r="99" spans="2:23" x14ac:dyDescent="0.45">
      <c r="B99" s="54"/>
      <c r="C99" s="54"/>
      <c r="D99" s="54"/>
      <c r="E99" s="54"/>
      <c r="F99" s="54"/>
      <c r="G99" s="54"/>
      <c r="H99" s="54"/>
      <c r="I99" s="54"/>
      <c r="J99" s="54"/>
      <c r="K99" s="54"/>
      <c r="L99" s="54"/>
      <c r="M99" s="54"/>
      <c r="N99" s="54"/>
      <c r="O99" s="54"/>
      <c r="P99" s="54"/>
      <c r="Q99" s="54"/>
      <c r="R99" s="54"/>
      <c r="S99" s="54"/>
      <c r="T99" s="54"/>
      <c r="U99" s="54"/>
      <c r="V99" s="54"/>
      <c r="W99" s="54"/>
    </row>
    <row r="100" spans="2:23" x14ac:dyDescent="0.45">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2:23" x14ac:dyDescent="0.45">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2:23" x14ac:dyDescent="0.45">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2:23" x14ac:dyDescent="0.45">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2:23" x14ac:dyDescent="0.45">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2:23" x14ac:dyDescent="0.45">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2:23" x14ac:dyDescent="0.45">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2:23" x14ac:dyDescent="0.45">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2:23" x14ac:dyDescent="0.45">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2:23" x14ac:dyDescent="0.45">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2:23" x14ac:dyDescent="0.45">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2:23" x14ac:dyDescent="0.45">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2:23" x14ac:dyDescent="0.45">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2:23" x14ac:dyDescent="0.45">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2:23" x14ac:dyDescent="0.45">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2:23" x14ac:dyDescent="0.45">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2:23" x14ac:dyDescent="0.45">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2:23" x14ac:dyDescent="0.45">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2:23" x14ac:dyDescent="0.45">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2:23" x14ac:dyDescent="0.45">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2:23" x14ac:dyDescent="0.45">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2:23" x14ac:dyDescent="0.45">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2:23" x14ac:dyDescent="0.45">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2:23" x14ac:dyDescent="0.45">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2:23" x14ac:dyDescent="0.45">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2:23" x14ac:dyDescent="0.45">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2:23" x14ac:dyDescent="0.45">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2:23" x14ac:dyDescent="0.45">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2:23" x14ac:dyDescent="0.45">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2:23" x14ac:dyDescent="0.45">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2:23" x14ac:dyDescent="0.45">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2:23" x14ac:dyDescent="0.45">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2:23" x14ac:dyDescent="0.45">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2:23" x14ac:dyDescent="0.45">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2:23" x14ac:dyDescent="0.45">
      <c r="B134" s="54"/>
      <c r="C134" s="54"/>
      <c r="D134" s="54"/>
      <c r="E134" s="54"/>
      <c r="F134" s="54"/>
      <c r="G134" s="54"/>
      <c r="H134" s="54"/>
      <c r="I134" s="54"/>
      <c r="J134" s="54"/>
      <c r="K134" s="54"/>
      <c r="L134" s="54"/>
      <c r="M134" s="54"/>
      <c r="N134" s="54"/>
      <c r="O134" s="54"/>
      <c r="P134" s="54"/>
      <c r="Q134" s="54"/>
      <c r="R134" s="54"/>
      <c r="S134" s="54"/>
      <c r="T134" s="54"/>
      <c r="U134" s="54"/>
      <c r="V134" s="54"/>
      <c r="W134" s="54"/>
    </row>
    <row r="135" spans="2:23" x14ac:dyDescent="0.45">
      <c r="B135" s="54"/>
      <c r="C135" s="54"/>
      <c r="D135" s="54"/>
      <c r="E135" s="54"/>
      <c r="F135" s="54"/>
      <c r="G135" s="54"/>
      <c r="H135" s="54"/>
      <c r="I135" s="54"/>
      <c r="J135" s="54"/>
      <c r="K135" s="54"/>
      <c r="L135" s="54"/>
      <c r="M135" s="54"/>
      <c r="N135" s="54"/>
      <c r="O135" s="54"/>
      <c r="P135" s="54"/>
      <c r="Q135" s="54"/>
      <c r="R135" s="54"/>
      <c r="S135" s="54"/>
      <c r="T135" s="54"/>
      <c r="U135" s="54"/>
      <c r="V135" s="54"/>
      <c r="W135" s="54"/>
    </row>
    <row r="136" spans="2:23" x14ac:dyDescent="0.45">
      <c r="B136" s="54"/>
      <c r="C136" s="54"/>
      <c r="D136" s="54"/>
      <c r="E136" s="54"/>
      <c r="F136" s="54"/>
      <c r="G136" s="54"/>
      <c r="H136" s="54"/>
      <c r="I136" s="54"/>
      <c r="J136" s="54"/>
      <c r="K136" s="54"/>
      <c r="L136" s="54"/>
      <c r="M136" s="54"/>
      <c r="N136" s="54"/>
      <c r="O136" s="54"/>
      <c r="P136" s="54"/>
      <c r="Q136" s="54"/>
      <c r="R136" s="54"/>
      <c r="S136" s="54"/>
      <c r="T136" s="54"/>
      <c r="U136" s="54"/>
      <c r="V136" s="54"/>
      <c r="W136" s="54"/>
    </row>
    <row r="137" spans="2:23" x14ac:dyDescent="0.45">
      <c r="B137" s="54"/>
      <c r="C137" s="54"/>
      <c r="D137" s="54"/>
      <c r="E137" s="54"/>
      <c r="F137" s="54"/>
      <c r="G137" s="54"/>
      <c r="H137" s="54"/>
      <c r="I137" s="54"/>
      <c r="J137" s="54"/>
      <c r="K137" s="54"/>
      <c r="L137" s="54"/>
      <c r="M137" s="54"/>
      <c r="N137" s="54"/>
      <c r="O137" s="54"/>
      <c r="P137" s="54"/>
      <c r="Q137" s="54"/>
      <c r="R137" s="54"/>
      <c r="S137" s="54"/>
      <c r="T137" s="54"/>
      <c r="U137" s="54"/>
      <c r="V137" s="54"/>
      <c r="W137" s="54"/>
    </row>
    <row r="138" spans="2:23" x14ac:dyDescent="0.45">
      <c r="B138" s="54"/>
      <c r="C138" s="54"/>
      <c r="D138" s="54"/>
      <c r="E138" s="54"/>
      <c r="F138" s="54"/>
      <c r="G138" s="54"/>
      <c r="H138" s="54"/>
      <c r="I138" s="54"/>
      <c r="J138" s="54"/>
      <c r="K138" s="54"/>
      <c r="L138" s="54"/>
      <c r="M138" s="54"/>
      <c r="N138" s="54"/>
      <c r="O138" s="54"/>
      <c r="P138" s="54"/>
      <c r="Q138" s="54"/>
      <c r="R138" s="54"/>
      <c r="S138" s="54"/>
      <c r="T138" s="54"/>
      <c r="U138" s="54"/>
      <c r="V138" s="54"/>
      <c r="W138" s="54"/>
    </row>
    <row r="139" spans="2:23" x14ac:dyDescent="0.45">
      <c r="B139" s="54"/>
      <c r="C139" s="54"/>
      <c r="D139" s="54"/>
      <c r="E139" s="54"/>
      <c r="F139" s="54"/>
      <c r="G139" s="54"/>
      <c r="H139" s="54"/>
      <c r="I139" s="54"/>
      <c r="J139" s="54"/>
      <c r="K139" s="54"/>
      <c r="L139" s="54"/>
      <c r="M139" s="54"/>
      <c r="N139" s="54"/>
      <c r="O139" s="54"/>
      <c r="P139" s="54"/>
      <c r="Q139" s="54"/>
      <c r="R139" s="54"/>
      <c r="S139" s="54"/>
      <c r="T139" s="54"/>
      <c r="U139" s="54"/>
      <c r="V139" s="54"/>
      <c r="W139" s="54"/>
    </row>
    <row r="140" spans="2:23" x14ac:dyDescent="0.45">
      <c r="B140" s="54"/>
      <c r="C140" s="54"/>
      <c r="D140" s="54"/>
      <c r="E140" s="54"/>
      <c r="F140" s="54"/>
      <c r="G140" s="54"/>
      <c r="H140" s="54"/>
      <c r="I140" s="54"/>
      <c r="J140" s="54"/>
      <c r="K140" s="54"/>
      <c r="L140" s="54"/>
      <c r="M140" s="54"/>
      <c r="N140" s="54"/>
      <c r="O140" s="54"/>
      <c r="P140" s="54"/>
      <c r="Q140" s="54"/>
      <c r="R140" s="54"/>
      <c r="S140" s="54"/>
      <c r="T140" s="54"/>
      <c r="U140" s="54"/>
      <c r="V140" s="54"/>
      <c r="W140" s="54"/>
    </row>
    <row r="141" spans="2:23" x14ac:dyDescent="0.45">
      <c r="B141" s="54"/>
      <c r="C141" s="54"/>
      <c r="D141" s="54"/>
      <c r="E141" s="54"/>
      <c r="F141" s="54"/>
      <c r="G141" s="54"/>
      <c r="H141" s="54"/>
      <c r="I141" s="54"/>
      <c r="J141" s="54"/>
      <c r="K141" s="54"/>
      <c r="L141" s="54"/>
      <c r="M141" s="54"/>
      <c r="N141" s="54"/>
      <c r="O141" s="54"/>
      <c r="P141" s="54"/>
      <c r="Q141" s="54"/>
      <c r="R141" s="54"/>
      <c r="S141" s="54"/>
      <c r="T141" s="54"/>
      <c r="U141" s="54"/>
      <c r="V141" s="54"/>
      <c r="W141" s="54"/>
    </row>
    <row r="142" spans="2:23" x14ac:dyDescent="0.45">
      <c r="B142" s="54"/>
      <c r="C142" s="54"/>
      <c r="D142" s="54"/>
      <c r="E142" s="54"/>
      <c r="F142" s="54"/>
      <c r="G142" s="54"/>
      <c r="H142" s="54"/>
      <c r="I142" s="54"/>
      <c r="J142" s="54"/>
      <c r="K142" s="54"/>
      <c r="L142" s="54"/>
      <c r="M142" s="54"/>
      <c r="N142" s="54"/>
      <c r="O142" s="54"/>
      <c r="P142" s="54"/>
      <c r="Q142" s="54"/>
      <c r="R142" s="54"/>
      <c r="S142" s="54"/>
      <c r="T142" s="54"/>
      <c r="U142" s="54"/>
      <c r="V142" s="54"/>
      <c r="W142" s="54"/>
    </row>
    <row r="143" spans="2:23" x14ac:dyDescent="0.45">
      <c r="B143" s="54"/>
      <c r="C143" s="54"/>
      <c r="D143" s="54"/>
      <c r="E143" s="54"/>
      <c r="F143" s="54"/>
      <c r="G143" s="54"/>
      <c r="H143" s="54"/>
      <c r="I143" s="54"/>
      <c r="J143" s="54"/>
      <c r="K143" s="54"/>
      <c r="L143" s="54"/>
      <c r="M143" s="54"/>
      <c r="N143" s="54"/>
      <c r="O143" s="54"/>
      <c r="P143" s="54"/>
      <c r="Q143" s="54"/>
      <c r="R143" s="54"/>
      <c r="S143" s="54"/>
      <c r="T143" s="54"/>
      <c r="U143" s="54"/>
      <c r="V143" s="54"/>
      <c r="W143" s="54"/>
    </row>
    <row r="144" spans="2:23" x14ac:dyDescent="0.45">
      <c r="B144" s="54"/>
      <c r="C144" s="54"/>
      <c r="D144" s="54"/>
      <c r="E144" s="54"/>
      <c r="F144" s="54"/>
      <c r="G144" s="54"/>
      <c r="H144" s="54"/>
      <c r="I144" s="54"/>
      <c r="J144" s="54"/>
      <c r="K144" s="54"/>
      <c r="L144" s="54"/>
      <c r="M144" s="54"/>
      <c r="N144" s="54"/>
      <c r="O144" s="54"/>
      <c r="P144" s="54"/>
      <c r="Q144" s="54"/>
      <c r="R144" s="54"/>
      <c r="S144" s="54"/>
      <c r="T144" s="54"/>
      <c r="U144" s="54"/>
      <c r="V144" s="54"/>
      <c r="W144" s="54"/>
    </row>
    <row r="145" spans="2:23" x14ac:dyDescent="0.45">
      <c r="B145" s="54"/>
      <c r="C145" s="54"/>
      <c r="D145" s="54"/>
      <c r="E145" s="54"/>
      <c r="F145" s="54"/>
      <c r="G145" s="54"/>
      <c r="H145" s="54"/>
      <c r="I145" s="54"/>
      <c r="J145" s="54"/>
      <c r="K145" s="54"/>
      <c r="L145" s="54"/>
      <c r="M145" s="54"/>
      <c r="N145" s="54"/>
      <c r="O145" s="54"/>
      <c r="P145" s="54"/>
      <c r="Q145" s="54"/>
      <c r="R145" s="54"/>
      <c r="S145" s="54"/>
      <c r="T145" s="54"/>
      <c r="U145" s="54"/>
      <c r="V145" s="54"/>
      <c r="W145" s="54"/>
    </row>
    <row r="146" spans="2:23" x14ac:dyDescent="0.45">
      <c r="B146" s="54"/>
      <c r="C146" s="54"/>
      <c r="D146" s="54"/>
      <c r="E146" s="54"/>
      <c r="F146" s="54"/>
      <c r="G146" s="54"/>
      <c r="H146" s="54"/>
      <c r="I146" s="54"/>
      <c r="J146" s="54"/>
      <c r="K146" s="54"/>
      <c r="L146" s="54"/>
      <c r="M146" s="54"/>
      <c r="N146" s="54"/>
      <c r="O146" s="54"/>
      <c r="P146" s="54"/>
      <c r="Q146" s="54"/>
      <c r="R146" s="54"/>
      <c r="S146" s="54"/>
      <c r="T146" s="54"/>
      <c r="U146" s="54"/>
      <c r="V146" s="54"/>
      <c r="W146" s="54"/>
    </row>
    <row r="147" spans="2:23" x14ac:dyDescent="0.45">
      <c r="B147" s="54"/>
      <c r="C147" s="54"/>
      <c r="D147" s="54"/>
      <c r="E147" s="54"/>
      <c r="F147" s="54"/>
      <c r="G147" s="54"/>
      <c r="H147" s="54"/>
      <c r="I147" s="54"/>
      <c r="J147" s="54"/>
      <c r="K147" s="54"/>
      <c r="L147" s="54"/>
      <c r="M147" s="54"/>
      <c r="N147" s="54"/>
      <c r="O147" s="54"/>
      <c r="P147" s="54"/>
      <c r="Q147" s="54"/>
      <c r="R147" s="54"/>
      <c r="S147" s="54"/>
      <c r="T147" s="54"/>
      <c r="U147" s="54"/>
      <c r="V147" s="54"/>
      <c r="W147" s="54"/>
    </row>
    <row r="148" spans="2:23" x14ac:dyDescent="0.45">
      <c r="B148" s="54"/>
      <c r="C148" s="54"/>
      <c r="D148" s="54"/>
      <c r="E148" s="54"/>
      <c r="F148" s="54"/>
      <c r="G148" s="54"/>
      <c r="H148" s="54"/>
      <c r="I148" s="54"/>
      <c r="J148" s="54"/>
      <c r="K148" s="54"/>
      <c r="L148" s="54"/>
      <c r="M148" s="54"/>
      <c r="N148" s="54"/>
      <c r="O148" s="54"/>
      <c r="P148" s="54"/>
      <c r="Q148" s="54"/>
      <c r="R148" s="54"/>
      <c r="S148" s="54"/>
      <c r="T148" s="54"/>
      <c r="U148" s="54"/>
      <c r="V148" s="54"/>
      <c r="W148" s="54"/>
    </row>
    <row r="149" spans="2:23" x14ac:dyDescent="0.45">
      <c r="B149" s="54"/>
      <c r="C149" s="54"/>
      <c r="D149" s="54"/>
      <c r="E149" s="54"/>
      <c r="F149" s="54"/>
      <c r="G149" s="54"/>
      <c r="H149" s="54"/>
      <c r="I149" s="54"/>
      <c r="J149" s="54"/>
      <c r="K149" s="54"/>
      <c r="L149" s="54"/>
      <c r="M149" s="54"/>
      <c r="N149" s="54"/>
      <c r="O149" s="54"/>
      <c r="P149" s="54"/>
      <c r="Q149" s="54"/>
      <c r="R149" s="54"/>
      <c r="S149" s="54"/>
      <c r="T149" s="54"/>
      <c r="U149" s="54"/>
      <c r="V149" s="54"/>
      <c r="W149" s="54"/>
    </row>
    <row r="150" spans="2:23" x14ac:dyDescent="0.45">
      <c r="B150" s="54"/>
      <c r="C150" s="54"/>
      <c r="D150" s="54"/>
      <c r="E150" s="54"/>
      <c r="F150" s="54"/>
      <c r="G150" s="54"/>
      <c r="H150" s="54"/>
      <c r="I150" s="54"/>
      <c r="J150" s="54"/>
      <c r="K150" s="54"/>
      <c r="L150" s="54"/>
      <c r="M150" s="54"/>
      <c r="N150" s="54"/>
      <c r="O150" s="54"/>
      <c r="P150" s="54"/>
      <c r="Q150" s="54"/>
      <c r="R150" s="54"/>
      <c r="S150" s="54"/>
      <c r="T150" s="54"/>
      <c r="U150" s="54"/>
      <c r="V150" s="54"/>
      <c r="W150" s="54"/>
    </row>
    <row r="151" spans="2:23" x14ac:dyDescent="0.45">
      <c r="B151" s="54"/>
      <c r="C151" s="54"/>
      <c r="D151" s="54"/>
      <c r="E151" s="54"/>
      <c r="F151" s="54"/>
      <c r="G151" s="54"/>
      <c r="H151" s="54"/>
      <c r="I151" s="54"/>
      <c r="J151" s="54"/>
      <c r="K151" s="54"/>
      <c r="L151" s="54"/>
      <c r="M151" s="54"/>
      <c r="N151" s="54"/>
      <c r="O151" s="54"/>
      <c r="P151" s="54"/>
      <c r="Q151" s="54"/>
      <c r="R151" s="54"/>
      <c r="S151" s="54"/>
      <c r="T151" s="54"/>
      <c r="U151" s="54"/>
      <c r="V151" s="54"/>
      <c r="W151" s="54"/>
    </row>
    <row r="152" spans="2:23" x14ac:dyDescent="0.45">
      <c r="B152" s="54"/>
      <c r="C152" s="54"/>
      <c r="D152" s="54"/>
      <c r="E152" s="54"/>
      <c r="F152" s="54"/>
      <c r="G152" s="54"/>
      <c r="H152" s="54"/>
      <c r="I152" s="54"/>
      <c r="J152" s="54"/>
      <c r="K152" s="54"/>
      <c r="L152" s="54"/>
      <c r="M152" s="54"/>
      <c r="N152" s="54"/>
      <c r="O152" s="54"/>
      <c r="P152" s="54"/>
      <c r="Q152" s="54"/>
      <c r="R152" s="54"/>
      <c r="S152" s="54"/>
      <c r="T152" s="54"/>
      <c r="U152" s="54"/>
      <c r="V152" s="54"/>
      <c r="W152" s="54"/>
    </row>
    <row r="153" spans="2:23" x14ac:dyDescent="0.45">
      <c r="B153" s="54"/>
      <c r="C153" s="54"/>
      <c r="D153" s="54"/>
      <c r="E153" s="54"/>
      <c r="F153" s="54"/>
      <c r="G153" s="54"/>
      <c r="H153" s="54"/>
      <c r="I153" s="54"/>
      <c r="J153" s="54"/>
      <c r="K153" s="54"/>
      <c r="L153" s="54"/>
      <c r="M153" s="54"/>
      <c r="N153" s="54"/>
      <c r="O153" s="54"/>
      <c r="P153" s="54"/>
      <c r="Q153" s="54"/>
      <c r="R153" s="54"/>
      <c r="S153" s="54"/>
      <c r="T153" s="54"/>
      <c r="U153" s="54"/>
      <c r="V153" s="54"/>
      <c r="W153" s="54"/>
    </row>
    <row r="154" spans="2:23" x14ac:dyDescent="0.45">
      <c r="B154" s="54"/>
      <c r="C154" s="54"/>
      <c r="D154" s="54"/>
      <c r="E154" s="54"/>
      <c r="F154" s="54"/>
      <c r="G154" s="54"/>
      <c r="H154" s="54"/>
      <c r="I154" s="54"/>
      <c r="J154" s="54"/>
      <c r="K154" s="54"/>
      <c r="L154" s="54"/>
      <c r="M154" s="54"/>
      <c r="N154" s="54"/>
      <c r="O154" s="54"/>
      <c r="P154" s="54"/>
      <c r="Q154" s="54"/>
      <c r="R154" s="54"/>
      <c r="S154" s="54"/>
      <c r="T154" s="54"/>
      <c r="U154" s="54"/>
      <c r="V154" s="54"/>
      <c r="W154" s="54"/>
    </row>
    <row r="155" spans="2:23" x14ac:dyDescent="0.45">
      <c r="B155" s="54"/>
      <c r="C155" s="54"/>
      <c r="D155" s="54"/>
      <c r="E155" s="54"/>
      <c r="F155" s="54"/>
      <c r="G155" s="54"/>
      <c r="H155" s="54"/>
      <c r="I155" s="54"/>
      <c r="J155" s="54"/>
      <c r="K155" s="54"/>
      <c r="L155" s="54"/>
      <c r="M155" s="54"/>
      <c r="N155" s="54"/>
      <c r="O155" s="54"/>
      <c r="P155" s="54"/>
      <c r="Q155" s="54"/>
      <c r="R155" s="54"/>
      <c r="S155" s="54"/>
      <c r="T155" s="54"/>
      <c r="U155" s="54"/>
      <c r="V155" s="54"/>
      <c r="W155" s="54"/>
    </row>
    <row r="156" spans="2:23" x14ac:dyDescent="0.45">
      <c r="B156" s="54"/>
      <c r="C156" s="54"/>
      <c r="D156" s="54"/>
      <c r="E156" s="54"/>
      <c r="F156" s="54"/>
      <c r="G156" s="54"/>
      <c r="H156" s="54"/>
      <c r="I156" s="54"/>
      <c r="J156" s="54"/>
      <c r="K156" s="54"/>
      <c r="L156" s="54"/>
      <c r="M156" s="54"/>
      <c r="N156" s="54"/>
      <c r="O156" s="54"/>
      <c r="P156" s="54"/>
      <c r="Q156" s="54"/>
      <c r="R156" s="54"/>
      <c r="S156" s="54"/>
      <c r="T156" s="54"/>
      <c r="U156" s="54"/>
      <c r="V156" s="54"/>
      <c r="W156" s="54"/>
    </row>
    <row r="157" spans="2:23" x14ac:dyDescent="0.45">
      <c r="B157" s="54"/>
      <c r="C157" s="54"/>
      <c r="D157" s="54"/>
      <c r="E157" s="54"/>
      <c r="F157" s="54"/>
      <c r="G157" s="54"/>
      <c r="H157" s="54"/>
      <c r="I157" s="54"/>
      <c r="J157" s="54"/>
      <c r="K157" s="54"/>
      <c r="L157" s="54"/>
      <c r="M157" s="54"/>
      <c r="N157" s="54"/>
      <c r="O157" s="54"/>
      <c r="P157" s="54"/>
      <c r="Q157" s="54"/>
      <c r="R157" s="54"/>
      <c r="S157" s="54"/>
      <c r="T157" s="54"/>
      <c r="U157" s="54"/>
      <c r="V157" s="54"/>
      <c r="W157" s="54"/>
    </row>
    <row r="158" spans="2:23" x14ac:dyDescent="0.45">
      <c r="B158" s="54"/>
      <c r="C158" s="54"/>
      <c r="D158" s="54"/>
      <c r="E158" s="54"/>
      <c r="F158" s="54"/>
      <c r="G158" s="54"/>
      <c r="H158" s="54"/>
      <c r="I158" s="54"/>
      <c r="J158" s="54"/>
      <c r="K158" s="54"/>
      <c r="L158" s="54"/>
      <c r="M158" s="54"/>
      <c r="N158" s="54"/>
      <c r="O158" s="54"/>
      <c r="P158" s="54"/>
      <c r="Q158" s="54"/>
      <c r="R158" s="54"/>
      <c r="S158" s="54"/>
      <c r="T158" s="54"/>
      <c r="U158" s="54"/>
      <c r="V158" s="54"/>
      <c r="W158" s="54"/>
    </row>
    <row r="159" spans="2:23" x14ac:dyDescent="0.45">
      <c r="B159" s="54"/>
      <c r="C159" s="54"/>
      <c r="D159" s="54"/>
      <c r="E159" s="54"/>
      <c r="F159" s="54"/>
      <c r="G159" s="54"/>
      <c r="H159" s="54"/>
      <c r="I159" s="54"/>
      <c r="J159" s="54"/>
      <c r="K159" s="54"/>
      <c r="L159" s="54"/>
      <c r="M159" s="54"/>
      <c r="N159" s="54"/>
      <c r="O159" s="54"/>
      <c r="P159" s="54"/>
      <c r="Q159" s="54"/>
      <c r="R159" s="54"/>
      <c r="S159" s="54"/>
      <c r="T159" s="54"/>
      <c r="U159" s="54"/>
      <c r="V159" s="54"/>
      <c r="W159" s="54"/>
    </row>
    <row r="160" spans="2:23" x14ac:dyDescent="0.45">
      <c r="B160" s="54"/>
      <c r="C160" s="54"/>
      <c r="D160" s="54"/>
      <c r="E160" s="54"/>
      <c r="F160" s="54"/>
      <c r="G160" s="54"/>
      <c r="H160" s="54"/>
      <c r="I160" s="54"/>
      <c r="J160" s="54"/>
      <c r="K160" s="54"/>
      <c r="L160" s="54"/>
      <c r="M160" s="54"/>
      <c r="N160" s="54"/>
      <c r="O160" s="54"/>
      <c r="P160" s="54"/>
      <c r="Q160" s="54"/>
      <c r="R160" s="54"/>
      <c r="S160" s="54"/>
      <c r="T160" s="54"/>
      <c r="U160" s="54"/>
      <c r="V160" s="54"/>
      <c r="W160" s="54"/>
    </row>
    <row r="161" spans="2:23" x14ac:dyDescent="0.45">
      <c r="B161" s="54"/>
      <c r="C161" s="54"/>
      <c r="D161" s="54"/>
      <c r="E161" s="54"/>
      <c r="F161" s="54"/>
      <c r="G161" s="54"/>
      <c r="H161" s="54"/>
      <c r="I161" s="54"/>
      <c r="J161" s="54"/>
      <c r="K161" s="54"/>
      <c r="L161" s="54"/>
      <c r="M161" s="54"/>
      <c r="N161" s="54"/>
      <c r="O161" s="54"/>
      <c r="P161" s="54"/>
      <c r="Q161" s="54"/>
      <c r="R161" s="54"/>
      <c r="S161" s="54"/>
      <c r="T161" s="54"/>
      <c r="U161" s="54"/>
      <c r="V161" s="54"/>
      <c r="W161" s="54"/>
    </row>
    <row r="162" spans="2:23" x14ac:dyDescent="0.45">
      <c r="B162" s="54"/>
      <c r="C162" s="54"/>
      <c r="D162" s="54"/>
      <c r="E162" s="54"/>
      <c r="F162" s="54"/>
      <c r="G162" s="54"/>
      <c r="H162" s="54"/>
      <c r="I162" s="54"/>
      <c r="J162" s="54"/>
      <c r="K162" s="54"/>
      <c r="L162" s="54"/>
      <c r="M162" s="54"/>
      <c r="N162" s="54"/>
      <c r="O162" s="54"/>
      <c r="P162" s="54"/>
      <c r="Q162" s="54"/>
      <c r="R162" s="54"/>
      <c r="S162" s="54"/>
      <c r="T162" s="54"/>
      <c r="U162" s="54"/>
      <c r="V162" s="54"/>
      <c r="W162" s="54"/>
    </row>
    <row r="163" spans="2:23" x14ac:dyDescent="0.45">
      <c r="B163" s="54"/>
      <c r="C163" s="54"/>
      <c r="D163" s="54"/>
      <c r="E163" s="54"/>
      <c r="F163" s="54"/>
      <c r="G163" s="54"/>
      <c r="H163" s="54"/>
      <c r="I163" s="54"/>
      <c r="J163" s="54"/>
      <c r="K163" s="54"/>
      <c r="L163" s="54"/>
      <c r="M163" s="54"/>
      <c r="N163" s="54"/>
      <c r="O163" s="54"/>
      <c r="P163" s="54"/>
      <c r="Q163" s="54"/>
      <c r="R163" s="54"/>
      <c r="S163" s="54"/>
      <c r="T163" s="54"/>
      <c r="U163" s="54"/>
      <c r="V163" s="54"/>
      <c r="W163" s="54"/>
    </row>
    <row r="164" spans="2:23" x14ac:dyDescent="0.45">
      <c r="B164" s="54"/>
      <c r="C164" s="54"/>
      <c r="D164" s="54"/>
      <c r="E164" s="54"/>
      <c r="F164" s="54"/>
      <c r="G164" s="54"/>
      <c r="H164" s="54"/>
      <c r="I164" s="54"/>
      <c r="J164" s="54"/>
      <c r="K164" s="54"/>
      <c r="L164" s="54"/>
      <c r="M164" s="54"/>
      <c r="N164" s="54"/>
      <c r="O164" s="54"/>
      <c r="P164" s="54"/>
      <c r="Q164" s="54"/>
      <c r="R164" s="54"/>
      <c r="S164" s="54"/>
      <c r="T164" s="54"/>
      <c r="U164" s="54"/>
      <c r="V164" s="54"/>
      <c r="W164" s="54"/>
    </row>
    <row r="165" spans="2:23" x14ac:dyDescent="0.45">
      <c r="B165" s="54"/>
      <c r="C165" s="54"/>
      <c r="D165" s="54"/>
      <c r="E165" s="54"/>
      <c r="F165" s="54"/>
      <c r="G165" s="54"/>
      <c r="H165" s="54"/>
      <c r="I165" s="54"/>
      <c r="J165" s="54"/>
      <c r="K165" s="54"/>
      <c r="L165" s="54"/>
      <c r="M165" s="54"/>
      <c r="N165" s="54"/>
      <c r="O165" s="54"/>
      <c r="P165" s="54"/>
      <c r="Q165" s="54"/>
      <c r="R165" s="54"/>
      <c r="S165" s="54"/>
      <c r="T165" s="54"/>
      <c r="U165" s="54"/>
      <c r="V165" s="54"/>
      <c r="W165" s="54"/>
    </row>
    <row r="166" spans="2:23" x14ac:dyDescent="0.45">
      <c r="B166" s="54"/>
      <c r="C166" s="54"/>
      <c r="D166" s="54"/>
      <c r="E166" s="54"/>
      <c r="F166" s="54"/>
      <c r="G166" s="54"/>
      <c r="H166" s="54"/>
      <c r="I166" s="54"/>
      <c r="J166" s="54"/>
      <c r="K166" s="54"/>
      <c r="L166" s="54"/>
      <c r="M166" s="54"/>
      <c r="N166" s="54"/>
      <c r="O166" s="54"/>
      <c r="P166" s="54"/>
      <c r="Q166" s="54"/>
      <c r="R166" s="54"/>
      <c r="S166" s="54"/>
      <c r="T166" s="54"/>
      <c r="U166" s="54"/>
      <c r="V166" s="54"/>
      <c r="W166" s="54"/>
    </row>
    <row r="167" spans="2:23" x14ac:dyDescent="0.45">
      <c r="B167" s="54"/>
      <c r="C167" s="54"/>
      <c r="D167" s="54"/>
      <c r="E167" s="54"/>
      <c r="F167" s="54"/>
      <c r="G167" s="54"/>
      <c r="H167" s="54"/>
      <c r="I167" s="54"/>
      <c r="J167" s="54"/>
      <c r="K167" s="54"/>
      <c r="L167" s="54"/>
      <c r="M167" s="54"/>
      <c r="N167" s="54"/>
      <c r="O167" s="54"/>
      <c r="P167" s="54"/>
      <c r="Q167" s="54"/>
      <c r="R167" s="54"/>
      <c r="S167" s="54"/>
      <c r="T167" s="54"/>
      <c r="U167" s="54"/>
      <c r="V167" s="54"/>
      <c r="W167" s="54"/>
    </row>
    <row r="168" spans="2:23" x14ac:dyDescent="0.45">
      <c r="B168" s="54"/>
      <c r="C168" s="54"/>
      <c r="D168" s="54"/>
      <c r="E168" s="54"/>
      <c r="F168" s="54"/>
      <c r="G168" s="54"/>
      <c r="H168" s="54"/>
      <c r="I168" s="54"/>
      <c r="J168" s="54"/>
      <c r="K168" s="54"/>
      <c r="L168" s="54"/>
      <c r="M168" s="54"/>
      <c r="N168" s="54"/>
      <c r="O168" s="54"/>
      <c r="P168" s="54"/>
      <c r="Q168" s="54"/>
      <c r="R168" s="54"/>
      <c r="S168" s="54"/>
      <c r="T168" s="54"/>
      <c r="U168" s="54"/>
      <c r="V168" s="54"/>
      <c r="W168" s="54"/>
    </row>
    <row r="169" spans="2:23" x14ac:dyDescent="0.45">
      <c r="B169" s="54"/>
      <c r="C169" s="54"/>
      <c r="D169" s="54"/>
      <c r="E169" s="54"/>
      <c r="F169" s="54"/>
      <c r="G169" s="54"/>
      <c r="H169" s="54"/>
      <c r="I169" s="54"/>
      <c r="J169" s="54"/>
      <c r="K169" s="54"/>
      <c r="L169" s="54"/>
      <c r="M169" s="54"/>
      <c r="N169" s="54"/>
      <c r="O169" s="54"/>
      <c r="P169" s="54"/>
      <c r="Q169" s="54"/>
      <c r="R169" s="54"/>
      <c r="S169" s="54"/>
      <c r="T169" s="54"/>
      <c r="U169" s="54"/>
      <c r="V169" s="54"/>
      <c r="W169" s="54"/>
    </row>
    <row r="170" spans="2:23" x14ac:dyDescent="0.45">
      <c r="B170" s="54"/>
      <c r="C170" s="54"/>
      <c r="D170" s="54"/>
      <c r="E170" s="54"/>
      <c r="F170" s="54"/>
      <c r="G170" s="54"/>
      <c r="H170" s="54"/>
      <c r="I170" s="54"/>
      <c r="J170" s="54"/>
      <c r="K170" s="54"/>
      <c r="L170" s="54"/>
      <c r="M170" s="54"/>
      <c r="N170" s="54"/>
      <c r="O170" s="54"/>
      <c r="P170" s="54"/>
      <c r="Q170" s="54"/>
      <c r="R170" s="54"/>
      <c r="S170" s="54"/>
      <c r="T170" s="54"/>
      <c r="U170" s="54"/>
      <c r="V170" s="54"/>
      <c r="W170" s="54"/>
    </row>
    <row r="171" spans="2:23" x14ac:dyDescent="0.45">
      <c r="B171" s="54"/>
      <c r="C171" s="54"/>
      <c r="D171" s="54"/>
      <c r="E171" s="54"/>
      <c r="F171" s="54"/>
      <c r="G171" s="54"/>
      <c r="H171" s="54"/>
      <c r="I171" s="54"/>
      <c r="J171" s="54"/>
      <c r="K171" s="54"/>
      <c r="L171" s="54"/>
      <c r="M171" s="54"/>
      <c r="N171" s="54"/>
      <c r="O171" s="54"/>
      <c r="P171" s="54"/>
      <c r="Q171" s="54"/>
      <c r="R171" s="54"/>
      <c r="S171" s="54"/>
      <c r="T171" s="54"/>
      <c r="U171" s="54"/>
      <c r="V171" s="54"/>
      <c r="W171" s="54"/>
    </row>
    <row r="172" spans="2:23" x14ac:dyDescent="0.45">
      <c r="B172" s="54"/>
      <c r="C172" s="54"/>
      <c r="D172" s="54"/>
      <c r="E172" s="54"/>
      <c r="F172" s="54"/>
      <c r="G172" s="54"/>
      <c r="H172" s="54"/>
      <c r="I172" s="54"/>
      <c r="J172" s="54"/>
      <c r="K172" s="54"/>
      <c r="L172" s="54"/>
      <c r="M172" s="54"/>
      <c r="N172" s="54"/>
      <c r="O172" s="54"/>
      <c r="P172" s="54"/>
      <c r="Q172" s="54"/>
      <c r="R172" s="54"/>
      <c r="S172" s="54"/>
      <c r="T172" s="54"/>
      <c r="U172" s="54"/>
      <c r="V172" s="54"/>
      <c r="W172" s="54"/>
    </row>
    <row r="173" spans="2:23" x14ac:dyDescent="0.45">
      <c r="B173" s="54"/>
      <c r="C173" s="54"/>
      <c r="D173" s="54"/>
      <c r="E173" s="54"/>
      <c r="F173" s="54"/>
      <c r="G173" s="54"/>
      <c r="H173" s="54"/>
      <c r="I173" s="54"/>
      <c r="J173" s="54"/>
      <c r="K173" s="54"/>
      <c r="L173" s="54"/>
      <c r="M173" s="54"/>
      <c r="N173" s="54"/>
      <c r="O173" s="54"/>
      <c r="P173" s="54"/>
      <c r="Q173" s="54"/>
      <c r="R173" s="54"/>
      <c r="S173" s="54"/>
      <c r="T173" s="54"/>
      <c r="U173" s="54"/>
      <c r="V173" s="54"/>
      <c r="W173" s="54"/>
    </row>
    <row r="174" spans="2:23" x14ac:dyDescent="0.45">
      <c r="B174" s="54"/>
      <c r="C174" s="54"/>
      <c r="D174" s="54"/>
      <c r="E174" s="54"/>
      <c r="F174" s="54"/>
      <c r="G174" s="54"/>
      <c r="H174" s="54"/>
      <c r="I174" s="54"/>
      <c r="J174" s="54"/>
      <c r="K174" s="54"/>
      <c r="L174" s="54"/>
      <c r="M174" s="54"/>
      <c r="N174" s="54"/>
      <c r="O174" s="54"/>
      <c r="P174" s="54"/>
      <c r="Q174" s="54"/>
      <c r="R174" s="54"/>
      <c r="S174" s="54"/>
      <c r="T174" s="54"/>
      <c r="U174" s="54"/>
      <c r="V174" s="54"/>
      <c r="W174" s="54"/>
    </row>
    <row r="175" spans="2:23" x14ac:dyDescent="0.45">
      <c r="B175" s="54"/>
      <c r="C175" s="54"/>
      <c r="D175" s="54"/>
      <c r="E175" s="54"/>
      <c r="F175" s="54"/>
      <c r="G175" s="54"/>
      <c r="H175" s="54"/>
      <c r="I175" s="54"/>
      <c r="J175" s="54"/>
      <c r="K175" s="54"/>
      <c r="L175" s="54"/>
      <c r="M175" s="54"/>
      <c r="N175" s="54"/>
      <c r="O175" s="54"/>
      <c r="P175" s="54"/>
      <c r="Q175" s="54"/>
      <c r="R175" s="54"/>
      <c r="S175" s="54"/>
      <c r="T175" s="54"/>
      <c r="U175" s="54"/>
      <c r="V175" s="54"/>
      <c r="W175" s="54"/>
    </row>
    <row r="176" spans="2:23" x14ac:dyDescent="0.45">
      <c r="B176" s="54"/>
      <c r="C176" s="54"/>
      <c r="D176" s="54"/>
      <c r="E176" s="54"/>
      <c r="F176" s="54"/>
      <c r="G176" s="54"/>
      <c r="H176" s="54"/>
      <c r="I176" s="54"/>
      <c r="J176" s="54"/>
      <c r="K176" s="54"/>
      <c r="L176" s="54"/>
      <c r="M176" s="54"/>
      <c r="N176" s="54"/>
      <c r="O176" s="54"/>
      <c r="P176" s="54"/>
      <c r="Q176" s="54"/>
      <c r="R176" s="54"/>
      <c r="S176" s="54"/>
      <c r="T176" s="54"/>
      <c r="U176" s="54"/>
      <c r="V176" s="54"/>
      <c r="W176" s="54"/>
    </row>
    <row r="177" spans="2:23" x14ac:dyDescent="0.45">
      <c r="B177" s="54"/>
      <c r="C177" s="54"/>
      <c r="D177" s="54"/>
      <c r="E177" s="54"/>
      <c r="F177" s="54"/>
      <c r="G177" s="54"/>
      <c r="H177" s="54"/>
      <c r="I177" s="54"/>
      <c r="J177" s="54"/>
      <c r="K177" s="54"/>
      <c r="L177" s="54"/>
      <c r="M177" s="54"/>
      <c r="N177" s="54"/>
      <c r="O177" s="54"/>
      <c r="P177" s="54"/>
      <c r="Q177" s="54"/>
      <c r="R177" s="54"/>
      <c r="S177" s="54"/>
      <c r="T177" s="54"/>
      <c r="U177" s="54"/>
      <c r="V177" s="54"/>
      <c r="W177" s="54"/>
    </row>
    <row r="178" spans="2:23" x14ac:dyDescent="0.45">
      <c r="B178" s="54"/>
      <c r="C178" s="54"/>
      <c r="D178" s="54"/>
      <c r="E178" s="54"/>
      <c r="F178" s="54"/>
      <c r="G178" s="54"/>
      <c r="H178" s="54"/>
      <c r="I178" s="54"/>
      <c r="J178" s="54"/>
      <c r="K178" s="54"/>
      <c r="L178" s="54"/>
      <c r="M178" s="54"/>
      <c r="N178" s="54"/>
      <c r="O178" s="54"/>
      <c r="P178" s="54"/>
      <c r="Q178" s="54"/>
      <c r="R178" s="54"/>
      <c r="S178" s="54"/>
      <c r="T178" s="54"/>
      <c r="U178" s="54"/>
      <c r="V178" s="54"/>
      <c r="W178" s="54"/>
    </row>
    <row r="179" spans="2:23" x14ac:dyDescent="0.45">
      <c r="B179" s="54"/>
      <c r="C179" s="54"/>
      <c r="D179" s="54"/>
      <c r="E179" s="54"/>
      <c r="F179" s="54"/>
      <c r="G179" s="54"/>
      <c r="H179" s="54"/>
      <c r="I179" s="54"/>
      <c r="J179" s="54"/>
      <c r="K179" s="54"/>
      <c r="L179" s="54"/>
      <c r="M179" s="54"/>
      <c r="N179" s="54"/>
      <c r="O179" s="54"/>
      <c r="P179" s="54"/>
      <c r="Q179" s="54"/>
      <c r="R179" s="54"/>
      <c r="S179" s="54"/>
      <c r="T179" s="54"/>
      <c r="U179" s="54"/>
      <c r="V179" s="54"/>
      <c r="W179" s="54"/>
    </row>
    <row r="180" spans="2:23" x14ac:dyDescent="0.45">
      <c r="B180" s="54"/>
      <c r="C180" s="54"/>
      <c r="D180" s="54"/>
      <c r="E180" s="54"/>
      <c r="F180" s="54"/>
      <c r="G180" s="54"/>
      <c r="H180" s="54"/>
      <c r="I180" s="54"/>
      <c r="J180" s="54"/>
      <c r="K180" s="54"/>
      <c r="L180" s="54"/>
      <c r="M180" s="54"/>
      <c r="N180" s="54"/>
      <c r="O180" s="54"/>
      <c r="P180" s="54"/>
      <c r="Q180" s="54"/>
      <c r="R180" s="54"/>
      <c r="S180" s="54"/>
      <c r="T180" s="54"/>
      <c r="U180" s="54"/>
      <c r="V180" s="54"/>
      <c r="W180" s="54"/>
    </row>
    <row r="181" spans="2:23" x14ac:dyDescent="0.45">
      <c r="B181" s="54"/>
      <c r="C181" s="54"/>
      <c r="D181" s="54"/>
      <c r="E181" s="54"/>
      <c r="F181" s="54"/>
      <c r="G181" s="54"/>
      <c r="H181" s="54"/>
      <c r="I181" s="54"/>
      <c r="J181" s="54"/>
      <c r="K181" s="54"/>
      <c r="L181" s="54"/>
      <c r="M181" s="54"/>
      <c r="N181" s="54"/>
      <c r="O181" s="54"/>
      <c r="P181" s="54"/>
      <c r="Q181" s="54"/>
      <c r="R181" s="54"/>
      <c r="S181" s="54"/>
      <c r="T181" s="54"/>
      <c r="U181" s="54"/>
      <c r="V181" s="54"/>
      <c r="W181" s="54"/>
    </row>
    <row r="182" spans="2:23" x14ac:dyDescent="0.45">
      <c r="B182" s="54"/>
      <c r="C182" s="54"/>
      <c r="D182" s="54"/>
      <c r="E182" s="54"/>
      <c r="F182" s="54"/>
      <c r="G182" s="54"/>
      <c r="H182" s="54"/>
      <c r="I182" s="54"/>
      <c r="J182" s="54"/>
      <c r="K182" s="54"/>
      <c r="L182" s="54"/>
      <c r="M182" s="54"/>
      <c r="N182" s="54"/>
      <c r="O182" s="54"/>
      <c r="P182" s="54"/>
      <c r="Q182" s="54"/>
      <c r="R182" s="54"/>
      <c r="S182" s="54"/>
      <c r="T182" s="54"/>
      <c r="U182" s="54"/>
      <c r="V182" s="54"/>
      <c r="W182" s="54"/>
    </row>
    <row r="183" spans="2:23" x14ac:dyDescent="0.45">
      <c r="B183" s="54"/>
      <c r="C183" s="54"/>
      <c r="D183" s="54"/>
      <c r="E183" s="54"/>
      <c r="F183" s="54"/>
      <c r="G183" s="54"/>
      <c r="H183" s="54"/>
      <c r="I183" s="54"/>
      <c r="J183" s="54"/>
      <c r="K183" s="54"/>
      <c r="L183" s="54"/>
      <c r="M183" s="54"/>
      <c r="N183" s="54"/>
      <c r="O183" s="54"/>
      <c r="P183" s="54"/>
      <c r="Q183" s="54"/>
      <c r="R183" s="54"/>
      <c r="S183" s="54"/>
      <c r="T183" s="54"/>
      <c r="U183" s="54"/>
      <c r="V183" s="54"/>
      <c r="W183" s="54"/>
    </row>
    <row r="184" spans="2:23" x14ac:dyDescent="0.45">
      <c r="B184" s="54"/>
      <c r="C184" s="54"/>
      <c r="D184" s="54"/>
      <c r="E184" s="54"/>
      <c r="F184" s="54"/>
      <c r="G184" s="54"/>
      <c r="H184" s="54"/>
      <c r="I184" s="54"/>
      <c r="J184" s="54"/>
      <c r="K184" s="54"/>
      <c r="L184" s="54"/>
      <c r="M184" s="54"/>
      <c r="N184" s="54"/>
      <c r="O184" s="54"/>
      <c r="P184" s="54"/>
      <c r="Q184" s="54"/>
      <c r="R184" s="54"/>
      <c r="S184" s="54"/>
      <c r="T184" s="54"/>
      <c r="U184" s="54"/>
      <c r="V184" s="54"/>
      <c r="W184" s="54"/>
    </row>
    <row r="185" spans="2:23" x14ac:dyDescent="0.45">
      <c r="B185" s="54"/>
      <c r="C185" s="54"/>
      <c r="D185" s="54"/>
      <c r="E185" s="54"/>
      <c r="F185" s="54"/>
      <c r="G185" s="54"/>
      <c r="H185" s="54"/>
      <c r="I185" s="54"/>
      <c r="J185" s="54"/>
      <c r="K185" s="54"/>
      <c r="L185" s="54"/>
      <c r="M185" s="54"/>
      <c r="N185" s="54"/>
      <c r="O185" s="54"/>
      <c r="P185" s="54"/>
      <c r="Q185" s="54"/>
      <c r="R185" s="54"/>
      <c r="S185" s="54"/>
      <c r="T185" s="54"/>
      <c r="U185" s="54"/>
      <c r="V185" s="54"/>
      <c r="W185" s="54"/>
    </row>
    <row r="186" spans="2:23" x14ac:dyDescent="0.45">
      <c r="B186" s="54"/>
      <c r="C186" s="54"/>
      <c r="D186" s="54"/>
      <c r="E186" s="54"/>
      <c r="F186" s="54"/>
      <c r="G186" s="54"/>
      <c r="H186" s="54"/>
      <c r="I186" s="54"/>
      <c r="J186" s="54"/>
      <c r="K186" s="54"/>
      <c r="L186" s="54"/>
      <c r="M186" s="54"/>
      <c r="N186" s="54"/>
      <c r="O186" s="54"/>
      <c r="P186" s="54"/>
      <c r="Q186" s="54"/>
      <c r="R186" s="54"/>
      <c r="S186" s="54"/>
      <c r="T186" s="54"/>
      <c r="U186" s="54"/>
      <c r="V186" s="54"/>
      <c r="W186" s="54"/>
    </row>
    <row r="187" spans="2:23" x14ac:dyDescent="0.45">
      <c r="B187" s="54"/>
      <c r="C187" s="54"/>
      <c r="D187" s="54"/>
      <c r="E187" s="54"/>
      <c r="F187" s="54"/>
      <c r="G187" s="54"/>
      <c r="H187" s="54"/>
      <c r="I187" s="54"/>
      <c r="J187" s="54"/>
      <c r="K187" s="54"/>
      <c r="L187" s="54"/>
      <c r="M187" s="54"/>
      <c r="N187" s="54"/>
      <c r="O187" s="54"/>
      <c r="P187" s="54"/>
      <c r="Q187" s="54"/>
      <c r="R187" s="54"/>
      <c r="S187" s="54"/>
      <c r="T187" s="54"/>
      <c r="U187" s="54"/>
      <c r="V187" s="54"/>
      <c r="W187" s="54"/>
    </row>
    <row r="188" spans="2:23" x14ac:dyDescent="0.45">
      <c r="B188" s="54"/>
      <c r="C188" s="54"/>
      <c r="D188" s="54"/>
      <c r="E188" s="54"/>
      <c r="F188" s="54"/>
      <c r="G188" s="54"/>
      <c r="H188" s="54"/>
      <c r="I188" s="54"/>
      <c r="J188" s="54"/>
      <c r="K188" s="54"/>
      <c r="L188" s="54"/>
      <c r="M188" s="54"/>
      <c r="N188" s="54"/>
      <c r="O188" s="54"/>
      <c r="P188" s="54"/>
      <c r="Q188" s="54"/>
      <c r="R188" s="54"/>
      <c r="S188" s="54"/>
      <c r="T188" s="54"/>
      <c r="U188" s="54"/>
      <c r="V188" s="54"/>
      <c r="W188" s="54"/>
    </row>
    <row r="189" spans="2:23" x14ac:dyDescent="0.45">
      <c r="B189" s="54"/>
      <c r="C189" s="54"/>
      <c r="D189" s="54"/>
      <c r="E189" s="54"/>
      <c r="F189" s="54"/>
      <c r="G189" s="54"/>
      <c r="H189" s="54"/>
      <c r="I189" s="54"/>
      <c r="J189" s="54"/>
      <c r="K189" s="54"/>
      <c r="L189" s="54"/>
      <c r="M189" s="54"/>
      <c r="N189" s="54"/>
      <c r="O189" s="54"/>
      <c r="P189" s="54"/>
      <c r="Q189" s="54"/>
      <c r="R189" s="54"/>
      <c r="S189" s="54"/>
      <c r="T189" s="54"/>
      <c r="U189" s="54"/>
      <c r="V189" s="54"/>
      <c r="W189" s="54"/>
    </row>
    <row r="190" spans="2:23" x14ac:dyDescent="0.45">
      <c r="B190" s="54"/>
      <c r="C190" s="54"/>
      <c r="D190" s="54"/>
      <c r="E190" s="54"/>
      <c r="F190" s="54"/>
      <c r="G190" s="54"/>
      <c r="H190" s="54"/>
      <c r="I190" s="54"/>
      <c r="J190" s="54"/>
      <c r="K190" s="54"/>
      <c r="L190" s="54"/>
      <c r="M190" s="54"/>
      <c r="N190" s="54"/>
      <c r="O190" s="54"/>
      <c r="P190" s="54"/>
      <c r="Q190" s="54"/>
      <c r="R190" s="54"/>
      <c r="S190" s="54"/>
      <c r="T190" s="54"/>
      <c r="U190" s="54"/>
      <c r="V190" s="54"/>
      <c r="W190" s="54"/>
    </row>
    <row r="191" spans="2:23" x14ac:dyDescent="0.45">
      <c r="B191" s="54"/>
      <c r="C191" s="54"/>
      <c r="D191" s="54"/>
      <c r="E191" s="54"/>
      <c r="F191" s="54"/>
      <c r="G191" s="54"/>
      <c r="H191" s="54"/>
      <c r="I191" s="54"/>
      <c r="J191" s="54"/>
      <c r="K191" s="54"/>
      <c r="L191" s="54"/>
      <c r="M191" s="54"/>
      <c r="N191" s="54"/>
      <c r="O191" s="54"/>
      <c r="P191" s="54"/>
      <c r="Q191" s="54"/>
      <c r="R191" s="54"/>
      <c r="S191" s="54"/>
      <c r="T191" s="54"/>
      <c r="U191" s="54"/>
      <c r="V191" s="54"/>
      <c r="W191" s="54"/>
    </row>
    <row r="192" spans="2:23" x14ac:dyDescent="0.45">
      <c r="B192" s="54"/>
      <c r="C192" s="54"/>
      <c r="D192" s="54"/>
      <c r="E192" s="54"/>
      <c r="F192" s="54"/>
      <c r="G192" s="54"/>
      <c r="H192" s="54"/>
      <c r="I192" s="54"/>
      <c r="J192" s="54"/>
      <c r="K192" s="54"/>
      <c r="L192" s="54"/>
      <c r="M192" s="54"/>
      <c r="N192" s="54"/>
      <c r="O192" s="54"/>
      <c r="P192" s="54"/>
      <c r="Q192" s="54"/>
      <c r="R192" s="54"/>
      <c r="S192" s="54"/>
      <c r="T192" s="54"/>
      <c r="U192" s="54"/>
      <c r="V192" s="54"/>
      <c r="W192" s="54"/>
    </row>
    <row r="193" spans="2:23" x14ac:dyDescent="0.45">
      <c r="B193" s="54"/>
      <c r="C193" s="54"/>
      <c r="D193" s="54"/>
      <c r="E193" s="54"/>
      <c r="F193" s="54"/>
      <c r="G193" s="54"/>
      <c r="H193" s="54"/>
      <c r="I193" s="54"/>
      <c r="J193" s="54"/>
      <c r="K193" s="54"/>
      <c r="L193" s="54"/>
      <c r="M193" s="54"/>
      <c r="N193" s="54"/>
      <c r="O193" s="54"/>
      <c r="P193" s="54"/>
      <c r="Q193" s="54"/>
      <c r="R193" s="54"/>
      <c r="S193" s="54"/>
      <c r="T193" s="54"/>
      <c r="U193" s="54"/>
      <c r="V193" s="54"/>
      <c r="W193" s="54"/>
    </row>
    <row r="194" spans="2:23" x14ac:dyDescent="0.45">
      <c r="B194" s="54"/>
      <c r="C194" s="54"/>
      <c r="D194" s="54"/>
      <c r="E194" s="54"/>
      <c r="F194" s="54"/>
      <c r="G194" s="54"/>
      <c r="H194" s="54"/>
      <c r="I194" s="54"/>
      <c r="J194" s="54"/>
      <c r="K194" s="54"/>
      <c r="L194" s="54"/>
      <c r="M194" s="54"/>
      <c r="N194" s="54"/>
      <c r="O194" s="54"/>
      <c r="P194" s="54"/>
      <c r="Q194" s="54"/>
      <c r="R194" s="54"/>
      <c r="S194" s="54"/>
      <c r="T194" s="54"/>
      <c r="U194" s="54"/>
      <c r="V194" s="54"/>
      <c r="W194" s="54"/>
    </row>
    <row r="195" spans="2:23" x14ac:dyDescent="0.45">
      <c r="B195" s="54"/>
      <c r="C195" s="54"/>
      <c r="D195" s="54"/>
      <c r="E195" s="54"/>
      <c r="F195" s="54"/>
      <c r="G195" s="54"/>
      <c r="H195" s="54"/>
      <c r="I195" s="54"/>
      <c r="J195" s="54"/>
      <c r="K195" s="54"/>
      <c r="L195" s="54"/>
      <c r="M195" s="54"/>
      <c r="N195" s="54"/>
      <c r="O195" s="54"/>
      <c r="P195" s="54"/>
      <c r="Q195" s="54"/>
      <c r="R195" s="54"/>
      <c r="S195" s="54"/>
      <c r="T195" s="54"/>
      <c r="U195" s="54"/>
      <c r="V195" s="54"/>
      <c r="W195" s="54"/>
    </row>
    <row r="196" spans="2:23" x14ac:dyDescent="0.45">
      <c r="B196" s="54"/>
      <c r="C196" s="54"/>
      <c r="D196" s="54"/>
      <c r="E196" s="54"/>
      <c r="F196" s="54"/>
      <c r="G196" s="54"/>
      <c r="H196" s="54"/>
      <c r="I196" s="54"/>
      <c r="J196" s="54"/>
      <c r="K196" s="54"/>
      <c r="L196" s="54"/>
      <c r="M196" s="54"/>
      <c r="N196" s="54"/>
      <c r="O196" s="54"/>
      <c r="P196" s="54"/>
      <c r="Q196" s="54"/>
      <c r="R196" s="54"/>
      <c r="S196" s="54"/>
      <c r="T196" s="54"/>
      <c r="U196" s="54"/>
      <c r="V196" s="54"/>
      <c r="W196" s="54"/>
    </row>
    <row r="197" spans="2:23" x14ac:dyDescent="0.45">
      <c r="B197" s="54"/>
      <c r="C197" s="54"/>
      <c r="D197" s="54"/>
      <c r="E197" s="54"/>
      <c r="F197" s="54"/>
      <c r="G197" s="54"/>
      <c r="H197" s="54"/>
      <c r="I197" s="54"/>
      <c r="J197" s="54"/>
      <c r="K197" s="54"/>
      <c r="L197" s="54"/>
      <c r="M197" s="54"/>
      <c r="N197" s="54"/>
      <c r="O197" s="54"/>
      <c r="P197" s="54"/>
      <c r="Q197" s="54"/>
      <c r="R197" s="54"/>
      <c r="S197" s="54"/>
      <c r="T197" s="54"/>
      <c r="U197" s="54"/>
      <c r="V197" s="54"/>
      <c r="W197" s="54"/>
    </row>
    <row r="198" spans="2:23" x14ac:dyDescent="0.45">
      <c r="B198" s="54"/>
      <c r="C198" s="54"/>
      <c r="D198" s="54"/>
      <c r="E198" s="54"/>
      <c r="F198" s="54"/>
      <c r="G198" s="54"/>
      <c r="H198" s="54"/>
      <c r="I198" s="54"/>
      <c r="J198" s="54"/>
      <c r="K198" s="54"/>
      <c r="L198" s="54"/>
      <c r="M198" s="54"/>
      <c r="N198" s="54"/>
      <c r="O198" s="54"/>
      <c r="P198" s="54"/>
      <c r="Q198" s="54"/>
      <c r="R198" s="54"/>
      <c r="S198" s="54"/>
      <c r="T198" s="54"/>
      <c r="U198" s="54"/>
      <c r="V198" s="54"/>
      <c r="W198" s="54"/>
    </row>
    <row r="199" spans="2:23" x14ac:dyDescent="0.45">
      <c r="B199" s="54"/>
      <c r="C199" s="54"/>
      <c r="D199" s="54"/>
      <c r="E199" s="54"/>
      <c r="F199" s="54"/>
      <c r="G199" s="54"/>
      <c r="H199" s="54"/>
      <c r="I199" s="54"/>
      <c r="J199" s="54"/>
      <c r="K199" s="54"/>
      <c r="L199" s="54"/>
      <c r="M199" s="54"/>
      <c r="N199" s="54"/>
      <c r="O199" s="54"/>
      <c r="P199" s="54"/>
      <c r="Q199" s="54"/>
      <c r="R199" s="54"/>
      <c r="S199" s="54"/>
      <c r="T199" s="54"/>
      <c r="U199" s="54"/>
      <c r="V199" s="54"/>
      <c r="W199" s="54"/>
    </row>
    <row r="200" spans="2:23" x14ac:dyDescent="0.45">
      <c r="B200" s="54"/>
      <c r="C200" s="54"/>
      <c r="D200" s="54"/>
      <c r="E200" s="54"/>
      <c r="F200" s="54"/>
      <c r="G200" s="54"/>
      <c r="H200" s="54"/>
      <c r="I200" s="54"/>
      <c r="J200" s="54"/>
      <c r="K200" s="54"/>
      <c r="L200" s="54"/>
      <c r="M200" s="54"/>
      <c r="N200" s="54"/>
      <c r="O200" s="54"/>
      <c r="P200" s="54"/>
      <c r="Q200" s="54"/>
      <c r="R200" s="54"/>
      <c r="S200" s="54"/>
      <c r="T200" s="54"/>
      <c r="U200" s="54"/>
      <c r="V200" s="54"/>
      <c r="W200" s="54"/>
    </row>
    <row r="201" spans="2:23" x14ac:dyDescent="0.45">
      <c r="B201" s="54"/>
      <c r="C201" s="54"/>
      <c r="D201" s="54"/>
      <c r="E201" s="54"/>
      <c r="F201" s="54"/>
      <c r="G201" s="54"/>
      <c r="H201" s="54"/>
      <c r="I201" s="54"/>
      <c r="J201" s="54"/>
      <c r="K201" s="54"/>
      <c r="L201" s="54"/>
      <c r="M201" s="54"/>
      <c r="N201" s="54"/>
      <c r="O201" s="54"/>
      <c r="P201" s="54"/>
      <c r="Q201" s="54"/>
      <c r="R201" s="54"/>
      <c r="S201" s="54"/>
      <c r="T201" s="54"/>
      <c r="U201" s="54"/>
      <c r="V201" s="54"/>
      <c r="W201" s="54"/>
    </row>
    <row r="202" spans="2:23" x14ac:dyDescent="0.45">
      <c r="B202" s="54"/>
      <c r="C202" s="54"/>
      <c r="D202" s="54"/>
      <c r="E202" s="54"/>
      <c r="F202" s="54"/>
      <c r="G202" s="54"/>
      <c r="H202" s="54"/>
      <c r="I202" s="54"/>
      <c r="J202" s="54"/>
      <c r="K202" s="54"/>
      <c r="L202" s="54"/>
      <c r="M202" s="54"/>
      <c r="N202" s="54"/>
      <c r="O202" s="54"/>
      <c r="P202" s="54"/>
      <c r="Q202" s="54"/>
      <c r="R202" s="54"/>
      <c r="S202" s="54"/>
      <c r="T202" s="54"/>
      <c r="U202" s="54"/>
      <c r="V202" s="54"/>
      <c r="W202" s="54"/>
    </row>
    <row r="203" spans="2:23" x14ac:dyDescent="0.45">
      <c r="B203" s="54"/>
      <c r="C203" s="54"/>
      <c r="D203" s="54"/>
      <c r="E203" s="54"/>
      <c r="F203" s="54"/>
      <c r="G203" s="54"/>
      <c r="H203" s="54"/>
      <c r="I203" s="54"/>
      <c r="J203" s="54"/>
      <c r="K203" s="54"/>
      <c r="L203" s="54"/>
      <c r="M203" s="54"/>
      <c r="N203" s="54"/>
      <c r="O203" s="54"/>
      <c r="P203" s="54"/>
      <c r="Q203" s="54"/>
      <c r="R203" s="54"/>
      <c r="S203" s="54"/>
      <c r="T203" s="54"/>
      <c r="U203" s="54"/>
      <c r="V203" s="54"/>
      <c r="W203" s="54"/>
    </row>
    <row r="204" spans="2:23" x14ac:dyDescent="0.45">
      <c r="B204" s="54"/>
      <c r="C204" s="54"/>
      <c r="D204" s="54"/>
      <c r="E204" s="54"/>
      <c r="F204" s="54"/>
      <c r="G204" s="54"/>
      <c r="H204" s="54"/>
      <c r="I204" s="54"/>
      <c r="J204" s="54"/>
      <c r="K204" s="54"/>
      <c r="L204" s="54"/>
      <c r="M204" s="54"/>
      <c r="N204" s="54"/>
      <c r="O204" s="54"/>
      <c r="P204" s="54"/>
      <c r="Q204" s="54"/>
      <c r="R204" s="54"/>
      <c r="S204" s="54"/>
      <c r="T204" s="54"/>
      <c r="U204" s="54"/>
      <c r="V204" s="54"/>
      <c r="W204" s="54"/>
    </row>
    <row r="205" spans="2:23" x14ac:dyDescent="0.45">
      <c r="B205" s="54"/>
      <c r="C205" s="54"/>
      <c r="D205" s="54"/>
      <c r="E205" s="54"/>
      <c r="F205" s="54"/>
      <c r="G205" s="54"/>
      <c r="H205" s="54"/>
      <c r="I205" s="54"/>
      <c r="J205" s="54"/>
      <c r="K205" s="54"/>
      <c r="L205" s="54"/>
      <c r="M205" s="54"/>
      <c r="N205" s="54"/>
      <c r="O205" s="54"/>
      <c r="P205" s="54"/>
      <c r="Q205" s="54"/>
      <c r="R205" s="54"/>
      <c r="S205" s="54"/>
      <c r="T205" s="54"/>
      <c r="U205" s="54"/>
      <c r="V205" s="54"/>
      <c r="W205" s="54"/>
    </row>
    <row r="206" spans="2:23" x14ac:dyDescent="0.45">
      <c r="B206" s="54"/>
      <c r="C206" s="54"/>
      <c r="D206" s="54"/>
      <c r="E206" s="54"/>
      <c r="F206" s="54"/>
      <c r="G206" s="54"/>
      <c r="H206" s="54"/>
      <c r="I206" s="54"/>
      <c r="J206" s="54"/>
      <c r="K206" s="54"/>
      <c r="L206" s="54"/>
      <c r="M206" s="54"/>
      <c r="N206" s="54"/>
      <c r="O206" s="54"/>
      <c r="P206" s="54"/>
      <c r="Q206" s="54"/>
      <c r="R206" s="54"/>
      <c r="S206" s="54"/>
      <c r="T206" s="54"/>
      <c r="U206" s="54"/>
      <c r="V206" s="54"/>
      <c r="W206" s="54"/>
    </row>
    <row r="207" spans="2:23" x14ac:dyDescent="0.45">
      <c r="B207" s="54"/>
      <c r="C207" s="54"/>
      <c r="D207" s="54"/>
      <c r="E207" s="54"/>
      <c r="F207" s="54"/>
      <c r="G207" s="54"/>
      <c r="H207" s="54"/>
      <c r="I207" s="54"/>
      <c r="J207" s="54"/>
      <c r="K207" s="54"/>
      <c r="L207" s="54"/>
      <c r="M207" s="54"/>
      <c r="N207" s="54"/>
      <c r="O207" s="54"/>
      <c r="P207" s="54"/>
      <c r="Q207" s="54"/>
      <c r="R207" s="54"/>
      <c r="S207" s="54"/>
      <c r="T207" s="54"/>
      <c r="U207" s="54"/>
      <c r="V207" s="54"/>
      <c r="W207" s="54"/>
    </row>
    <row r="208" spans="2:23" x14ac:dyDescent="0.45">
      <c r="B208" s="54"/>
      <c r="C208" s="54"/>
      <c r="D208" s="54"/>
      <c r="E208" s="54"/>
      <c r="F208" s="54"/>
      <c r="G208" s="54"/>
      <c r="H208" s="54"/>
      <c r="I208" s="54"/>
      <c r="J208" s="54"/>
      <c r="K208" s="54"/>
      <c r="L208" s="54"/>
      <c r="M208" s="54"/>
      <c r="N208" s="54"/>
      <c r="O208" s="54"/>
      <c r="P208" s="54"/>
      <c r="Q208" s="54"/>
      <c r="R208" s="54"/>
      <c r="S208" s="54"/>
      <c r="T208" s="54"/>
      <c r="U208" s="54"/>
      <c r="V208" s="54"/>
      <c r="W208" s="54"/>
    </row>
    <row r="209" spans="2:23" x14ac:dyDescent="0.45">
      <c r="B209" s="54"/>
      <c r="C209" s="54"/>
      <c r="D209" s="54"/>
      <c r="E209" s="54"/>
      <c r="F209" s="54"/>
      <c r="G209" s="54"/>
      <c r="H209" s="54"/>
      <c r="I209" s="54"/>
      <c r="J209" s="54"/>
      <c r="K209" s="54"/>
      <c r="L209" s="54"/>
      <c r="M209" s="54"/>
      <c r="N209" s="54"/>
      <c r="O209" s="54"/>
      <c r="P209" s="54"/>
      <c r="Q209" s="54"/>
      <c r="R209" s="54"/>
      <c r="S209" s="54"/>
      <c r="T209" s="54"/>
      <c r="U209" s="54"/>
      <c r="V209" s="54"/>
      <c r="W209" s="54"/>
    </row>
    <row r="210" spans="2:23" x14ac:dyDescent="0.45">
      <c r="B210" s="54"/>
      <c r="C210" s="54"/>
      <c r="D210" s="54"/>
      <c r="E210" s="54"/>
      <c r="F210" s="54"/>
      <c r="G210" s="54"/>
      <c r="H210" s="54"/>
      <c r="I210" s="54"/>
      <c r="J210" s="54"/>
      <c r="K210" s="54"/>
      <c r="L210" s="54"/>
      <c r="M210" s="54"/>
      <c r="N210" s="54"/>
      <c r="O210" s="54"/>
      <c r="P210" s="54"/>
      <c r="Q210" s="54"/>
      <c r="R210" s="54"/>
      <c r="S210" s="54"/>
      <c r="T210" s="54"/>
      <c r="U210" s="54"/>
      <c r="V210" s="54"/>
      <c r="W210" s="54"/>
    </row>
    <row r="211" spans="2:23" x14ac:dyDescent="0.45">
      <c r="B211" s="54"/>
      <c r="C211" s="54"/>
      <c r="D211" s="54"/>
      <c r="E211" s="54"/>
      <c r="F211" s="54"/>
      <c r="G211" s="54"/>
      <c r="H211" s="54"/>
      <c r="I211" s="54"/>
      <c r="J211" s="54"/>
      <c r="K211" s="54"/>
      <c r="L211" s="54"/>
      <c r="M211" s="54"/>
      <c r="N211" s="54"/>
      <c r="O211" s="54"/>
      <c r="P211" s="54"/>
      <c r="Q211" s="54"/>
      <c r="R211" s="54"/>
      <c r="S211" s="54"/>
      <c r="T211" s="54"/>
      <c r="U211" s="54"/>
      <c r="V211" s="54"/>
      <c r="W211" s="54"/>
    </row>
    <row r="212" spans="2:23" x14ac:dyDescent="0.45">
      <c r="B212" s="54"/>
      <c r="C212" s="54"/>
      <c r="D212" s="54"/>
      <c r="E212" s="54"/>
      <c r="F212" s="54"/>
      <c r="G212" s="54"/>
      <c r="H212" s="54"/>
      <c r="I212" s="54"/>
      <c r="J212" s="54"/>
      <c r="K212" s="54"/>
      <c r="L212" s="54"/>
      <c r="M212" s="54"/>
      <c r="N212" s="54"/>
      <c r="O212" s="54"/>
      <c r="P212" s="54"/>
      <c r="Q212" s="54"/>
      <c r="R212" s="54"/>
      <c r="S212" s="54"/>
      <c r="T212" s="54"/>
      <c r="U212" s="54"/>
      <c r="V212" s="54"/>
      <c r="W212" s="54"/>
    </row>
    <row r="213" spans="2:23" x14ac:dyDescent="0.45">
      <c r="B213" s="54"/>
      <c r="C213" s="54"/>
      <c r="D213" s="54"/>
      <c r="E213" s="54"/>
      <c r="F213" s="54"/>
      <c r="G213" s="54"/>
      <c r="H213" s="54"/>
      <c r="I213" s="54"/>
      <c r="J213" s="54"/>
      <c r="K213" s="54"/>
      <c r="L213" s="54"/>
      <c r="M213" s="54"/>
      <c r="N213" s="54"/>
      <c r="O213" s="54"/>
      <c r="P213" s="54"/>
      <c r="Q213" s="54"/>
      <c r="R213" s="54"/>
      <c r="S213" s="54"/>
      <c r="T213" s="54"/>
      <c r="U213" s="54"/>
      <c r="V213" s="54"/>
      <c r="W213" s="54"/>
    </row>
    <row r="214" spans="2:23" x14ac:dyDescent="0.45">
      <c r="B214" s="54"/>
      <c r="C214" s="54"/>
      <c r="D214" s="54"/>
      <c r="E214" s="54"/>
      <c r="F214" s="54"/>
      <c r="G214" s="54"/>
      <c r="H214" s="54"/>
      <c r="I214" s="54"/>
      <c r="J214" s="54"/>
      <c r="K214" s="54"/>
      <c r="L214" s="54"/>
      <c r="M214" s="54"/>
      <c r="N214" s="54"/>
      <c r="O214" s="54"/>
      <c r="P214" s="54"/>
      <c r="Q214" s="54"/>
      <c r="R214" s="54"/>
      <c r="S214" s="54"/>
      <c r="T214" s="54"/>
      <c r="U214" s="54"/>
      <c r="V214" s="54"/>
      <c r="W214" s="54"/>
    </row>
    <row r="215" spans="2:23" x14ac:dyDescent="0.45">
      <c r="B215" s="54"/>
      <c r="C215" s="54"/>
      <c r="D215" s="54"/>
      <c r="E215" s="54"/>
      <c r="F215" s="54"/>
      <c r="G215" s="54"/>
      <c r="H215" s="54"/>
      <c r="I215" s="54"/>
      <c r="J215" s="54"/>
      <c r="K215" s="54"/>
      <c r="L215" s="54"/>
      <c r="M215" s="54"/>
      <c r="N215" s="54"/>
      <c r="O215" s="54"/>
      <c r="P215" s="54"/>
      <c r="Q215" s="54"/>
      <c r="R215" s="54"/>
      <c r="S215" s="54"/>
      <c r="T215" s="54"/>
      <c r="U215" s="54"/>
      <c r="V215" s="54"/>
      <c r="W215" s="54"/>
    </row>
    <row r="216" spans="2:23" x14ac:dyDescent="0.45">
      <c r="B216" s="54"/>
      <c r="C216" s="54"/>
      <c r="D216" s="54"/>
      <c r="E216" s="54"/>
      <c r="F216" s="54"/>
      <c r="G216" s="54"/>
      <c r="H216" s="54"/>
      <c r="I216" s="54"/>
      <c r="J216" s="54"/>
      <c r="K216" s="54"/>
      <c r="L216" s="54"/>
      <c r="M216" s="54"/>
      <c r="N216" s="54"/>
      <c r="O216" s="54"/>
      <c r="P216" s="54"/>
      <c r="Q216" s="54"/>
      <c r="R216" s="54"/>
      <c r="S216" s="54"/>
      <c r="T216" s="54"/>
      <c r="U216" s="54"/>
      <c r="V216" s="54"/>
      <c r="W216" s="54"/>
    </row>
    <row r="217" spans="2:23" x14ac:dyDescent="0.45">
      <c r="B217" s="54"/>
      <c r="C217" s="54"/>
      <c r="D217" s="54"/>
      <c r="E217" s="54"/>
      <c r="F217" s="54"/>
      <c r="G217" s="54"/>
      <c r="H217" s="54"/>
      <c r="I217" s="54"/>
      <c r="J217" s="54"/>
      <c r="K217" s="54"/>
      <c r="L217" s="54"/>
      <c r="M217" s="54"/>
      <c r="N217" s="54"/>
      <c r="O217" s="54"/>
      <c r="P217" s="54"/>
      <c r="Q217" s="54"/>
      <c r="R217" s="54"/>
      <c r="S217" s="54"/>
      <c r="T217" s="54"/>
      <c r="U217" s="54"/>
      <c r="V217" s="54"/>
      <c r="W217" s="54"/>
    </row>
    <row r="218" spans="2:23" x14ac:dyDescent="0.45">
      <c r="B218" s="54"/>
      <c r="C218" s="54"/>
      <c r="D218" s="54"/>
      <c r="E218" s="54"/>
      <c r="F218" s="54"/>
      <c r="G218" s="54"/>
      <c r="H218" s="54"/>
      <c r="I218" s="54"/>
      <c r="J218" s="54"/>
      <c r="K218" s="54"/>
      <c r="L218" s="54"/>
      <c r="M218" s="54"/>
      <c r="N218" s="54"/>
      <c r="O218" s="54"/>
      <c r="P218" s="54"/>
      <c r="Q218" s="54"/>
      <c r="R218" s="54"/>
      <c r="S218" s="54"/>
      <c r="T218" s="54"/>
      <c r="U218" s="54"/>
      <c r="V218" s="54"/>
      <c r="W218" s="54"/>
    </row>
    <row r="219" spans="2:23" x14ac:dyDescent="0.45">
      <c r="B219" s="54"/>
      <c r="C219" s="54"/>
      <c r="D219" s="54"/>
      <c r="E219" s="54"/>
      <c r="F219" s="54"/>
      <c r="G219" s="54"/>
      <c r="H219" s="54"/>
      <c r="I219" s="54"/>
      <c r="J219" s="54"/>
      <c r="K219" s="54"/>
      <c r="L219" s="54"/>
      <c r="M219" s="54"/>
      <c r="N219" s="54"/>
      <c r="O219" s="54"/>
      <c r="P219" s="54"/>
      <c r="Q219" s="54"/>
      <c r="R219" s="54"/>
      <c r="S219" s="54"/>
      <c r="T219" s="54"/>
      <c r="U219" s="54"/>
      <c r="V219" s="54"/>
      <c r="W219" s="54"/>
    </row>
    <row r="220" spans="2:23" x14ac:dyDescent="0.45">
      <c r="B220" s="54"/>
      <c r="C220" s="54"/>
      <c r="D220" s="54"/>
      <c r="E220" s="54"/>
      <c r="F220" s="54"/>
      <c r="G220" s="54"/>
      <c r="H220" s="54"/>
      <c r="I220" s="54"/>
      <c r="J220" s="54"/>
      <c r="K220" s="54"/>
      <c r="L220" s="54"/>
      <c r="M220" s="54"/>
      <c r="N220" s="54"/>
      <c r="O220" s="54"/>
      <c r="P220" s="54"/>
      <c r="Q220" s="54"/>
      <c r="R220" s="54"/>
      <c r="S220" s="54"/>
      <c r="T220" s="54"/>
      <c r="U220" s="54"/>
      <c r="V220" s="54"/>
      <c r="W220" s="54"/>
    </row>
    <row r="221" spans="2:23" x14ac:dyDescent="0.45">
      <c r="B221" s="54"/>
      <c r="C221" s="54"/>
      <c r="D221" s="54"/>
      <c r="E221" s="54"/>
      <c r="F221" s="54"/>
      <c r="G221" s="54"/>
      <c r="H221" s="54"/>
      <c r="I221" s="54"/>
      <c r="J221" s="54"/>
      <c r="K221" s="54"/>
      <c r="L221" s="54"/>
      <c r="M221" s="54"/>
      <c r="N221" s="54"/>
      <c r="O221" s="54"/>
      <c r="P221" s="54"/>
      <c r="Q221" s="54"/>
      <c r="R221" s="54"/>
      <c r="S221" s="54"/>
      <c r="T221" s="54"/>
      <c r="U221" s="54"/>
      <c r="V221" s="54"/>
      <c r="W221" s="54"/>
    </row>
    <row r="222" spans="2:23" x14ac:dyDescent="0.45">
      <c r="B222" s="54"/>
      <c r="C222" s="54"/>
      <c r="D222" s="54"/>
      <c r="E222" s="54"/>
      <c r="F222" s="54"/>
      <c r="G222" s="54"/>
      <c r="H222" s="54"/>
      <c r="I222" s="54"/>
      <c r="J222" s="54"/>
      <c r="K222" s="54"/>
      <c r="L222" s="54"/>
      <c r="M222" s="54"/>
      <c r="N222" s="54"/>
      <c r="O222" s="54"/>
      <c r="P222" s="54"/>
      <c r="Q222" s="54"/>
      <c r="R222" s="54"/>
      <c r="S222" s="54"/>
      <c r="T222" s="54"/>
      <c r="U222" s="54"/>
      <c r="V222" s="54"/>
      <c r="W222" s="54"/>
    </row>
    <row r="223" spans="2:23" x14ac:dyDescent="0.45">
      <c r="B223" s="54"/>
      <c r="C223" s="54"/>
      <c r="D223" s="54"/>
      <c r="E223" s="54"/>
      <c r="F223" s="54"/>
      <c r="G223" s="54"/>
      <c r="H223" s="54"/>
      <c r="I223" s="54"/>
      <c r="J223" s="54"/>
      <c r="K223" s="54"/>
      <c r="L223" s="54"/>
      <c r="M223" s="54"/>
      <c r="N223" s="54"/>
      <c r="O223" s="54"/>
      <c r="P223" s="54"/>
      <c r="Q223" s="54"/>
      <c r="R223" s="54"/>
      <c r="S223" s="54"/>
      <c r="T223" s="54"/>
      <c r="U223" s="54"/>
      <c r="V223" s="54"/>
      <c r="W223" s="54"/>
    </row>
    <row r="224" spans="2:23" x14ac:dyDescent="0.45">
      <c r="B224" s="54"/>
      <c r="C224" s="54"/>
      <c r="D224" s="54"/>
      <c r="E224" s="54"/>
      <c r="F224" s="54"/>
      <c r="G224" s="54"/>
      <c r="H224" s="54"/>
      <c r="I224" s="54"/>
      <c r="J224" s="54"/>
      <c r="K224" s="54"/>
      <c r="L224" s="54"/>
      <c r="M224" s="54"/>
      <c r="N224" s="54"/>
      <c r="O224" s="54"/>
      <c r="P224" s="54"/>
      <c r="Q224" s="54"/>
      <c r="R224" s="54"/>
      <c r="S224" s="54"/>
      <c r="T224" s="54"/>
      <c r="U224" s="54"/>
      <c r="V224" s="54"/>
      <c r="W224" s="54"/>
    </row>
    <row r="225" spans="2:23" x14ac:dyDescent="0.45">
      <c r="B225" s="54"/>
      <c r="C225" s="54"/>
      <c r="D225" s="54"/>
      <c r="E225" s="54"/>
      <c r="F225" s="54"/>
      <c r="G225" s="54"/>
      <c r="H225" s="54"/>
      <c r="I225" s="54"/>
      <c r="J225" s="54"/>
      <c r="K225" s="54"/>
      <c r="L225" s="54"/>
      <c r="M225" s="54"/>
      <c r="N225" s="54"/>
      <c r="O225" s="54"/>
      <c r="P225" s="54"/>
      <c r="Q225" s="54"/>
      <c r="R225" s="54"/>
      <c r="S225" s="54"/>
      <c r="T225" s="54"/>
      <c r="U225" s="54"/>
      <c r="V225" s="54"/>
      <c r="W225" s="54"/>
    </row>
    <row r="226" spans="2:23" x14ac:dyDescent="0.45">
      <c r="B226" s="54"/>
      <c r="C226" s="54"/>
      <c r="D226" s="54"/>
      <c r="E226" s="54"/>
      <c r="F226" s="54"/>
      <c r="G226" s="54"/>
      <c r="H226" s="54"/>
      <c r="I226" s="54"/>
      <c r="J226" s="54"/>
      <c r="K226" s="54"/>
      <c r="L226" s="54"/>
      <c r="M226" s="54"/>
      <c r="N226" s="54"/>
      <c r="O226" s="54"/>
      <c r="P226" s="54"/>
      <c r="Q226" s="54"/>
      <c r="R226" s="54"/>
      <c r="S226" s="54"/>
      <c r="T226" s="54"/>
      <c r="U226" s="54"/>
      <c r="V226" s="54"/>
      <c r="W226" s="54"/>
    </row>
    <row r="227" spans="2:23" x14ac:dyDescent="0.45">
      <c r="B227" s="54"/>
      <c r="C227" s="54"/>
      <c r="D227" s="54"/>
      <c r="E227" s="54"/>
      <c r="F227" s="54"/>
      <c r="G227" s="54"/>
      <c r="H227" s="54"/>
      <c r="I227" s="54"/>
      <c r="J227" s="54"/>
      <c r="K227" s="54"/>
      <c r="L227" s="54"/>
      <c r="M227" s="54"/>
      <c r="N227" s="54"/>
      <c r="O227" s="54"/>
      <c r="P227" s="54"/>
      <c r="Q227" s="54"/>
      <c r="R227" s="54"/>
      <c r="S227" s="54"/>
      <c r="T227" s="54"/>
      <c r="U227" s="54"/>
      <c r="V227" s="54"/>
      <c r="W227" s="54"/>
    </row>
    <row r="228" spans="2:23" x14ac:dyDescent="0.45">
      <c r="B228" s="54"/>
      <c r="C228" s="54"/>
      <c r="D228" s="54"/>
      <c r="E228" s="54"/>
      <c r="F228" s="54"/>
      <c r="G228" s="54"/>
      <c r="H228" s="54"/>
      <c r="I228" s="54"/>
      <c r="J228" s="54"/>
      <c r="K228" s="54"/>
      <c r="L228" s="54"/>
      <c r="M228" s="54"/>
      <c r="N228" s="54"/>
      <c r="O228" s="54"/>
      <c r="P228" s="54"/>
      <c r="Q228" s="54"/>
      <c r="R228" s="54"/>
      <c r="S228" s="54"/>
      <c r="T228" s="54"/>
      <c r="U228" s="54"/>
      <c r="V228" s="54"/>
      <c r="W228" s="54"/>
    </row>
    <row r="229" spans="2:23" x14ac:dyDescent="0.45">
      <c r="B229" s="54"/>
      <c r="C229" s="54"/>
      <c r="D229" s="54"/>
      <c r="E229" s="54"/>
      <c r="F229" s="54"/>
      <c r="G229" s="54"/>
      <c r="H229" s="54"/>
      <c r="I229" s="54"/>
      <c r="J229" s="54"/>
      <c r="K229" s="54"/>
      <c r="L229" s="54"/>
      <c r="M229" s="54"/>
      <c r="N229" s="54"/>
      <c r="O229" s="54"/>
      <c r="P229" s="54"/>
      <c r="Q229" s="54"/>
      <c r="R229" s="54"/>
      <c r="S229" s="54"/>
      <c r="T229" s="54"/>
      <c r="U229" s="54"/>
      <c r="V229" s="54"/>
      <c r="W229" s="54"/>
    </row>
    <row r="230" spans="2:23" x14ac:dyDescent="0.45">
      <c r="B230" s="54"/>
      <c r="C230" s="54"/>
      <c r="D230" s="54"/>
      <c r="E230" s="54"/>
      <c r="F230" s="54"/>
      <c r="G230" s="54"/>
      <c r="H230" s="54"/>
      <c r="I230" s="54"/>
      <c r="J230" s="54"/>
      <c r="K230" s="54"/>
      <c r="L230" s="54"/>
      <c r="M230" s="54"/>
      <c r="N230" s="54"/>
      <c r="O230" s="54"/>
      <c r="P230" s="54"/>
      <c r="Q230" s="54"/>
      <c r="R230" s="54"/>
      <c r="S230" s="54"/>
      <c r="T230" s="54"/>
      <c r="U230" s="54"/>
      <c r="V230" s="54"/>
      <c r="W230" s="54"/>
    </row>
    <row r="231" spans="2:23" x14ac:dyDescent="0.45">
      <c r="B231" s="54"/>
      <c r="C231" s="54"/>
      <c r="D231" s="54"/>
      <c r="E231" s="54"/>
      <c r="F231" s="54"/>
      <c r="G231" s="54"/>
      <c r="H231" s="54"/>
      <c r="I231" s="54"/>
      <c r="J231" s="54"/>
      <c r="K231" s="54"/>
      <c r="L231" s="54"/>
      <c r="M231" s="54"/>
      <c r="N231" s="54"/>
      <c r="O231" s="54"/>
      <c r="P231" s="54"/>
      <c r="Q231" s="54"/>
      <c r="R231" s="54"/>
      <c r="S231" s="54"/>
      <c r="T231" s="54"/>
      <c r="U231" s="54"/>
      <c r="V231" s="54"/>
      <c r="W231" s="54"/>
    </row>
    <row r="232" spans="2:23" x14ac:dyDescent="0.45">
      <c r="B232" s="54"/>
      <c r="C232" s="54"/>
      <c r="D232" s="54"/>
      <c r="E232" s="54"/>
      <c r="F232" s="54"/>
      <c r="G232" s="54"/>
      <c r="H232" s="54"/>
      <c r="I232" s="54"/>
      <c r="J232" s="54"/>
      <c r="K232" s="54"/>
      <c r="L232" s="54"/>
      <c r="M232" s="54"/>
      <c r="N232" s="54"/>
      <c r="O232" s="54"/>
      <c r="P232" s="54"/>
      <c r="Q232" s="54"/>
      <c r="R232" s="54"/>
      <c r="S232" s="54"/>
      <c r="T232" s="54"/>
      <c r="U232" s="54"/>
      <c r="V232" s="54"/>
      <c r="W232" s="54"/>
    </row>
    <row r="233" spans="2:23" x14ac:dyDescent="0.45">
      <c r="B233" s="54"/>
      <c r="C233" s="54"/>
      <c r="D233" s="54"/>
      <c r="E233" s="54"/>
      <c r="F233" s="54"/>
      <c r="G233" s="54"/>
      <c r="H233" s="54"/>
      <c r="I233" s="54"/>
      <c r="J233" s="54"/>
      <c r="K233" s="54"/>
      <c r="L233" s="54"/>
      <c r="M233" s="54"/>
      <c r="N233" s="54"/>
      <c r="O233" s="54"/>
      <c r="P233" s="54"/>
      <c r="Q233" s="54"/>
      <c r="R233" s="54"/>
      <c r="S233" s="54"/>
      <c r="T233" s="54"/>
      <c r="U233" s="54"/>
      <c r="V233" s="54"/>
      <c r="W233" s="54"/>
    </row>
    <row r="234" spans="2:23" x14ac:dyDescent="0.45">
      <c r="B234" s="54"/>
      <c r="C234" s="54"/>
      <c r="D234" s="54"/>
      <c r="E234" s="54"/>
      <c r="F234" s="54"/>
      <c r="G234" s="54"/>
      <c r="H234" s="54"/>
      <c r="I234" s="54"/>
      <c r="J234" s="54"/>
      <c r="K234" s="54"/>
      <c r="L234" s="54"/>
      <c r="M234" s="54"/>
      <c r="N234" s="54"/>
      <c r="O234" s="54"/>
      <c r="P234" s="54"/>
      <c r="Q234" s="54"/>
      <c r="R234" s="54"/>
      <c r="S234" s="54"/>
      <c r="T234" s="54"/>
      <c r="U234" s="54"/>
      <c r="V234" s="54"/>
      <c r="W234" s="54"/>
    </row>
    <row r="235" spans="2:23" x14ac:dyDescent="0.45">
      <c r="B235" s="54"/>
      <c r="C235" s="54"/>
      <c r="D235" s="54"/>
      <c r="E235" s="54"/>
      <c r="F235" s="54"/>
      <c r="G235" s="54"/>
      <c r="H235" s="54"/>
      <c r="I235" s="54"/>
      <c r="J235" s="54"/>
      <c r="K235" s="54"/>
      <c r="L235" s="54"/>
      <c r="M235" s="54"/>
      <c r="N235" s="54"/>
      <c r="O235" s="54"/>
      <c r="P235" s="54"/>
      <c r="Q235" s="54"/>
      <c r="R235" s="54"/>
      <c r="S235" s="54"/>
      <c r="T235" s="54"/>
      <c r="U235" s="54"/>
      <c r="V235" s="54"/>
      <c r="W235" s="54"/>
    </row>
    <row r="236" spans="2:23" x14ac:dyDescent="0.45">
      <c r="B236" s="54"/>
      <c r="C236" s="54"/>
      <c r="D236" s="54"/>
      <c r="E236" s="54"/>
      <c r="F236" s="54"/>
      <c r="G236" s="54"/>
      <c r="H236" s="54"/>
      <c r="I236" s="54"/>
      <c r="J236" s="54"/>
      <c r="K236" s="54"/>
      <c r="L236" s="54"/>
      <c r="M236" s="54"/>
      <c r="N236" s="54"/>
      <c r="O236" s="54"/>
      <c r="P236" s="54"/>
      <c r="Q236" s="54"/>
      <c r="R236" s="54"/>
      <c r="S236" s="54"/>
      <c r="T236" s="54"/>
      <c r="U236" s="54"/>
      <c r="V236" s="54"/>
      <c r="W236" s="54"/>
    </row>
    <row r="237" spans="2:23" x14ac:dyDescent="0.45">
      <c r="B237" s="54"/>
      <c r="C237" s="54"/>
      <c r="D237" s="54"/>
      <c r="E237" s="54"/>
      <c r="F237" s="54"/>
      <c r="G237" s="54"/>
      <c r="H237" s="54"/>
      <c r="I237" s="54"/>
      <c r="J237" s="54"/>
      <c r="K237" s="54"/>
      <c r="L237" s="54"/>
      <c r="M237" s="54"/>
      <c r="N237" s="54"/>
      <c r="O237" s="54"/>
      <c r="P237" s="54"/>
      <c r="Q237" s="54"/>
      <c r="R237" s="54"/>
      <c r="S237" s="54"/>
      <c r="T237" s="54"/>
      <c r="U237" s="54"/>
      <c r="V237" s="54"/>
      <c r="W237" s="54"/>
    </row>
    <row r="238" spans="2:23" x14ac:dyDescent="0.45">
      <c r="B238" s="54"/>
      <c r="C238" s="54"/>
      <c r="D238" s="54"/>
      <c r="E238" s="54"/>
      <c r="F238" s="54"/>
      <c r="G238" s="54"/>
      <c r="H238" s="54"/>
      <c r="I238" s="54"/>
      <c r="J238" s="54"/>
      <c r="K238" s="54"/>
      <c r="L238" s="54"/>
      <c r="M238" s="54"/>
      <c r="N238" s="54"/>
      <c r="O238" s="54"/>
      <c r="P238" s="54"/>
      <c r="Q238" s="54"/>
      <c r="R238" s="54"/>
      <c r="S238" s="54"/>
      <c r="T238" s="54"/>
      <c r="U238" s="54"/>
      <c r="V238" s="54"/>
      <c r="W238" s="54"/>
    </row>
    <row r="239" spans="2:23" x14ac:dyDescent="0.45">
      <c r="B239" s="54"/>
      <c r="C239" s="54"/>
      <c r="D239" s="54"/>
      <c r="E239" s="54"/>
      <c r="F239" s="54"/>
      <c r="G239" s="54"/>
      <c r="H239" s="54"/>
      <c r="I239" s="54"/>
      <c r="J239" s="54"/>
      <c r="K239" s="54"/>
      <c r="L239" s="54"/>
      <c r="M239" s="54"/>
      <c r="N239" s="54"/>
      <c r="O239" s="54"/>
      <c r="P239" s="54"/>
      <c r="Q239" s="54"/>
      <c r="R239" s="54"/>
      <c r="S239" s="54"/>
      <c r="T239" s="54"/>
      <c r="U239" s="54"/>
      <c r="V239" s="54"/>
      <c r="W239" s="54"/>
    </row>
    <row r="240" spans="2:23" x14ac:dyDescent="0.45">
      <c r="B240" s="54"/>
      <c r="C240" s="54"/>
      <c r="D240" s="54"/>
      <c r="E240" s="54"/>
      <c r="F240" s="54"/>
      <c r="G240" s="54"/>
      <c r="H240" s="54"/>
      <c r="I240" s="54"/>
      <c r="J240" s="54"/>
      <c r="K240" s="54"/>
      <c r="L240" s="54"/>
      <c r="M240" s="54"/>
      <c r="N240" s="54"/>
      <c r="O240" s="54"/>
      <c r="P240" s="54"/>
      <c r="Q240" s="54"/>
      <c r="R240" s="54"/>
      <c r="S240" s="54"/>
      <c r="T240" s="54"/>
      <c r="U240" s="54"/>
      <c r="V240" s="54"/>
      <c r="W240" s="54"/>
    </row>
    <row r="241" spans="2:23" x14ac:dyDescent="0.45">
      <c r="B241" s="54"/>
      <c r="C241" s="54"/>
      <c r="D241" s="54"/>
      <c r="E241" s="54"/>
      <c r="F241" s="54"/>
      <c r="G241" s="54"/>
      <c r="H241" s="54"/>
      <c r="I241" s="54"/>
      <c r="J241" s="54"/>
      <c r="K241" s="54"/>
      <c r="L241" s="54"/>
      <c r="M241" s="54"/>
      <c r="N241" s="54"/>
      <c r="O241" s="54"/>
      <c r="P241" s="54"/>
      <c r="Q241" s="54"/>
      <c r="R241" s="54"/>
      <c r="S241" s="54"/>
      <c r="T241" s="54"/>
      <c r="U241" s="54"/>
      <c r="V241" s="54"/>
      <c r="W241" s="54"/>
    </row>
    <row r="242" spans="2:23" x14ac:dyDescent="0.45">
      <c r="B242" s="54"/>
      <c r="C242" s="54"/>
      <c r="D242" s="54"/>
      <c r="E242" s="54"/>
      <c r="F242" s="54"/>
      <c r="G242" s="54"/>
      <c r="H242" s="54"/>
      <c r="I242" s="54"/>
      <c r="J242" s="54"/>
      <c r="K242" s="54"/>
      <c r="L242" s="54"/>
      <c r="M242" s="54"/>
      <c r="N242" s="54"/>
      <c r="O242" s="54"/>
      <c r="P242" s="54"/>
      <c r="Q242" s="54"/>
      <c r="R242" s="54"/>
      <c r="S242" s="54"/>
      <c r="T242" s="54"/>
      <c r="U242" s="54"/>
      <c r="V242" s="54"/>
      <c r="W242" s="54"/>
    </row>
    <row r="243" spans="2:23" x14ac:dyDescent="0.45">
      <c r="B243" s="54"/>
      <c r="C243" s="54"/>
      <c r="D243" s="54"/>
      <c r="E243" s="54"/>
      <c r="F243" s="54"/>
      <c r="G243" s="54"/>
      <c r="H243" s="54"/>
      <c r="I243" s="54"/>
      <c r="J243" s="54"/>
      <c r="K243" s="54"/>
      <c r="L243" s="54"/>
      <c r="M243" s="54"/>
      <c r="N243" s="54"/>
      <c r="O243" s="54"/>
      <c r="P243" s="54"/>
      <c r="Q243" s="54"/>
      <c r="R243" s="54"/>
      <c r="S243" s="54"/>
      <c r="T243" s="54"/>
      <c r="U243" s="54"/>
      <c r="V243" s="54"/>
      <c r="W243" s="54"/>
    </row>
    <row r="244" spans="2:23" x14ac:dyDescent="0.45">
      <c r="B244" s="54"/>
      <c r="C244" s="54"/>
      <c r="D244" s="54"/>
      <c r="E244" s="54"/>
      <c r="F244" s="54"/>
      <c r="G244" s="54"/>
      <c r="H244" s="54"/>
      <c r="I244" s="54"/>
      <c r="J244" s="54"/>
      <c r="K244" s="54"/>
      <c r="L244" s="54"/>
      <c r="M244" s="54"/>
      <c r="N244" s="54"/>
      <c r="O244" s="54"/>
      <c r="P244" s="54"/>
      <c r="Q244" s="54"/>
      <c r="R244" s="54"/>
      <c r="S244" s="54"/>
      <c r="T244" s="54"/>
      <c r="U244" s="54"/>
      <c r="V244" s="54"/>
      <c r="W244" s="54"/>
    </row>
    <row r="245" spans="2:23" x14ac:dyDescent="0.45">
      <c r="B245" s="54"/>
      <c r="C245" s="54"/>
      <c r="D245" s="54"/>
      <c r="E245" s="54"/>
      <c r="F245" s="54"/>
      <c r="G245" s="54"/>
      <c r="H245" s="54"/>
      <c r="I245" s="54"/>
      <c r="J245" s="54"/>
      <c r="K245" s="54"/>
      <c r="L245" s="54"/>
      <c r="M245" s="54"/>
      <c r="N245" s="54"/>
      <c r="O245" s="54"/>
      <c r="P245" s="54"/>
      <c r="Q245" s="54"/>
      <c r="R245" s="54"/>
      <c r="S245" s="54"/>
      <c r="T245" s="54"/>
      <c r="U245" s="54"/>
      <c r="V245" s="54"/>
      <c r="W245" s="54"/>
    </row>
    <row r="246" spans="2:23" x14ac:dyDescent="0.45">
      <c r="B246" s="54"/>
      <c r="C246" s="54"/>
      <c r="D246" s="54"/>
      <c r="E246" s="54"/>
      <c r="F246" s="54"/>
      <c r="G246" s="54"/>
      <c r="H246" s="54"/>
      <c r="I246" s="54"/>
      <c r="J246" s="54"/>
      <c r="K246" s="54"/>
      <c r="L246" s="54"/>
      <c r="M246" s="54"/>
      <c r="N246" s="54"/>
      <c r="O246" s="54"/>
      <c r="P246" s="54"/>
      <c r="Q246" s="54"/>
      <c r="R246" s="54"/>
      <c r="S246" s="54"/>
      <c r="T246" s="54"/>
      <c r="U246" s="54"/>
      <c r="V246" s="54"/>
      <c r="W246" s="54"/>
    </row>
    <row r="247" spans="2:23" x14ac:dyDescent="0.45">
      <c r="B247" s="54"/>
      <c r="C247" s="54"/>
      <c r="D247" s="54"/>
      <c r="E247" s="54"/>
      <c r="F247" s="54"/>
      <c r="G247" s="54"/>
      <c r="H247" s="54"/>
      <c r="I247" s="54"/>
      <c r="J247" s="54"/>
      <c r="K247" s="54"/>
      <c r="L247" s="54"/>
      <c r="M247" s="54"/>
      <c r="N247" s="54"/>
      <c r="O247" s="54"/>
      <c r="P247" s="54"/>
      <c r="Q247" s="54"/>
      <c r="R247" s="54"/>
      <c r="S247" s="54"/>
      <c r="T247" s="54"/>
      <c r="U247" s="54"/>
      <c r="V247" s="54"/>
      <c r="W247" s="54"/>
    </row>
    <row r="248" spans="2:23" x14ac:dyDescent="0.45">
      <c r="B248" s="54"/>
      <c r="C248" s="54"/>
      <c r="D248" s="54"/>
      <c r="E248" s="54"/>
      <c r="F248" s="54"/>
      <c r="G248" s="54"/>
      <c r="H248" s="54"/>
      <c r="I248" s="54"/>
      <c r="J248" s="54"/>
      <c r="K248" s="54"/>
      <c r="L248" s="54"/>
      <c r="M248" s="54"/>
      <c r="N248" s="54"/>
      <c r="O248" s="54"/>
      <c r="P248" s="54"/>
      <c r="Q248" s="54"/>
      <c r="R248" s="54"/>
      <c r="S248" s="54"/>
      <c r="T248" s="54"/>
      <c r="U248" s="54"/>
      <c r="V248" s="54"/>
      <c r="W248" s="54"/>
    </row>
    <row r="249" spans="2:23" x14ac:dyDescent="0.45">
      <c r="B249" s="54"/>
      <c r="C249" s="54"/>
      <c r="D249" s="54"/>
      <c r="E249" s="54"/>
      <c r="F249" s="54"/>
      <c r="G249" s="54"/>
      <c r="H249" s="54"/>
      <c r="I249" s="54"/>
      <c r="J249" s="54"/>
      <c r="K249" s="54"/>
      <c r="L249" s="54"/>
      <c r="M249" s="54"/>
      <c r="N249" s="54"/>
      <c r="O249" s="54"/>
      <c r="P249" s="54"/>
      <c r="Q249" s="54"/>
      <c r="R249" s="54"/>
      <c r="S249" s="54"/>
      <c r="T249" s="54"/>
      <c r="U249" s="54"/>
      <c r="V249" s="54"/>
      <c r="W249" s="54"/>
    </row>
    <row r="250" spans="2:23" x14ac:dyDescent="0.45">
      <c r="B250" s="54"/>
      <c r="C250" s="54"/>
      <c r="D250" s="54"/>
      <c r="E250" s="54"/>
      <c r="F250" s="54"/>
      <c r="G250" s="54"/>
      <c r="H250" s="54"/>
      <c r="I250" s="54"/>
      <c r="J250" s="54"/>
      <c r="K250" s="54"/>
      <c r="L250" s="54"/>
      <c r="M250" s="54"/>
      <c r="N250" s="54"/>
      <c r="O250" s="54"/>
      <c r="P250" s="54"/>
      <c r="Q250" s="54"/>
      <c r="R250" s="54"/>
      <c r="S250" s="54"/>
      <c r="T250" s="54"/>
      <c r="U250" s="54"/>
      <c r="V250" s="54"/>
      <c r="W250" s="54"/>
    </row>
    <row r="251" spans="2:23" x14ac:dyDescent="0.45">
      <c r="B251" s="54"/>
      <c r="C251" s="54"/>
      <c r="D251" s="54"/>
      <c r="E251" s="54"/>
      <c r="F251" s="54"/>
      <c r="G251" s="54"/>
      <c r="H251" s="54"/>
      <c r="I251" s="54"/>
      <c r="J251" s="54"/>
      <c r="K251" s="54"/>
      <c r="L251" s="54"/>
      <c r="M251" s="54"/>
      <c r="N251" s="54"/>
      <c r="O251" s="54"/>
      <c r="P251" s="54"/>
      <c r="Q251" s="54"/>
      <c r="R251" s="54"/>
      <c r="S251" s="54"/>
      <c r="T251" s="54"/>
      <c r="U251" s="54"/>
      <c r="V251" s="54"/>
      <c r="W251" s="54"/>
    </row>
    <row r="252" spans="2:23" x14ac:dyDescent="0.45">
      <c r="B252" s="54"/>
      <c r="C252" s="54"/>
      <c r="D252" s="54"/>
      <c r="E252" s="54"/>
      <c r="F252" s="54"/>
      <c r="G252" s="54"/>
      <c r="H252" s="54"/>
      <c r="I252" s="54"/>
      <c r="J252" s="54"/>
      <c r="K252" s="54"/>
      <c r="L252" s="54"/>
      <c r="M252" s="54"/>
      <c r="N252" s="54"/>
      <c r="O252" s="54"/>
      <c r="P252" s="54"/>
      <c r="Q252" s="54"/>
      <c r="R252" s="54"/>
      <c r="S252" s="54"/>
      <c r="T252" s="54"/>
      <c r="U252" s="54"/>
      <c r="V252" s="54"/>
      <c r="W252" s="54"/>
    </row>
    <row r="253" spans="2:23" x14ac:dyDescent="0.45">
      <c r="B253" s="54"/>
      <c r="C253" s="54"/>
      <c r="D253" s="54"/>
      <c r="E253" s="54"/>
      <c r="F253" s="54"/>
      <c r="G253" s="54"/>
      <c r="H253" s="54"/>
      <c r="I253" s="54"/>
      <c r="J253" s="54"/>
      <c r="K253" s="54"/>
      <c r="L253" s="54"/>
      <c r="M253" s="54"/>
      <c r="N253" s="54"/>
      <c r="O253" s="54"/>
      <c r="P253" s="54"/>
      <c r="Q253" s="54"/>
      <c r="R253" s="54"/>
      <c r="S253" s="54"/>
      <c r="T253" s="54"/>
      <c r="U253" s="54"/>
      <c r="V253" s="54"/>
      <c r="W253" s="54"/>
    </row>
    <row r="254" spans="2:23" x14ac:dyDescent="0.45">
      <c r="B254" s="54"/>
      <c r="C254" s="54"/>
      <c r="D254" s="54"/>
      <c r="E254" s="54"/>
      <c r="F254" s="54"/>
      <c r="G254" s="54"/>
      <c r="H254" s="54"/>
      <c r="I254" s="54"/>
      <c r="J254" s="54"/>
      <c r="K254" s="54"/>
      <c r="L254" s="54"/>
      <c r="M254" s="54"/>
      <c r="N254" s="54"/>
      <c r="O254" s="54"/>
      <c r="P254" s="54"/>
      <c r="Q254" s="54"/>
      <c r="R254" s="54"/>
      <c r="S254" s="54"/>
      <c r="T254" s="54"/>
      <c r="U254" s="54"/>
      <c r="V254" s="54"/>
      <c r="W254" s="54"/>
    </row>
    <row r="255" spans="2:23" x14ac:dyDescent="0.45">
      <c r="B255" s="54"/>
      <c r="C255" s="54"/>
      <c r="D255" s="54"/>
      <c r="E255" s="54"/>
      <c r="F255" s="54"/>
      <c r="G255" s="54"/>
      <c r="H255" s="54"/>
      <c r="I255" s="54"/>
      <c r="J255" s="54"/>
      <c r="K255" s="54"/>
      <c r="L255" s="54"/>
      <c r="M255" s="54"/>
      <c r="N255" s="54"/>
      <c r="O255" s="54"/>
      <c r="P255" s="54"/>
      <c r="Q255" s="54"/>
      <c r="R255" s="54"/>
      <c r="S255" s="54"/>
      <c r="T255" s="54"/>
      <c r="U255" s="54"/>
      <c r="V255" s="54"/>
      <c r="W255" s="54"/>
    </row>
    <row r="256" spans="2:23" x14ac:dyDescent="0.45">
      <c r="B256" s="54"/>
      <c r="C256" s="54"/>
      <c r="D256" s="54"/>
      <c r="E256" s="54"/>
      <c r="F256" s="54"/>
      <c r="G256" s="54"/>
      <c r="H256" s="54"/>
      <c r="I256" s="54"/>
      <c r="J256" s="54"/>
      <c r="K256" s="54"/>
      <c r="L256" s="54"/>
      <c r="M256" s="54"/>
      <c r="N256" s="54"/>
      <c r="O256" s="54"/>
      <c r="P256" s="54"/>
      <c r="Q256" s="54"/>
      <c r="R256" s="54"/>
      <c r="S256" s="54"/>
      <c r="T256" s="54"/>
      <c r="U256" s="54"/>
      <c r="V256" s="54"/>
      <c r="W256" s="54"/>
    </row>
    <row r="257" spans="2:23" x14ac:dyDescent="0.45">
      <c r="B257" s="54"/>
      <c r="C257" s="54"/>
      <c r="D257" s="54"/>
      <c r="E257" s="54"/>
      <c r="F257" s="54"/>
      <c r="G257" s="54"/>
      <c r="H257" s="54"/>
      <c r="I257" s="54"/>
      <c r="J257" s="54"/>
      <c r="K257" s="54"/>
      <c r="L257" s="54"/>
      <c r="M257" s="54"/>
      <c r="N257" s="54"/>
      <c r="O257" s="54"/>
      <c r="P257" s="54"/>
      <c r="Q257" s="54"/>
      <c r="R257" s="54"/>
      <c r="S257" s="54"/>
      <c r="T257" s="54"/>
      <c r="U257" s="54"/>
      <c r="V257" s="54"/>
      <c r="W257" s="54"/>
    </row>
    <row r="258" spans="2:23" x14ac:dyDescent="0.45">
      <c r="B258" s="54"/>
      <c r="C258" s="54"/>
      <c r="D258" s="54"/>
      <c r="E258" s="54"/>
      <c r="F258" s="54"/>
      <c r="G258" s="54"/>
      <c r="H258" s="54"/>
      <c r="I258" s="54"/>
      <c r="J258" s="54"/>
      <c r="K258" s="54"/>
      <c r="L258" s="54"/>
      <c r="M258" s="54"/>
      <c r="N258" s="54"/>
      <c r="O258" s="54"/>
      <c r="P258" s="54"/>
      <c r="Q258" s="54"/>
      <c r="R258" s="54"/>
      <c r="S258" s="54"/>
      <c r="T258" s="54"/>
      <c r="U258" s="54"/>
      <c r="V258" s="54"/>
      <c r="W258" s="54"/>
    </row>
    <row r="259" spans="2:23" x14ac:dyDescent="0.45">
      <c r="B259" s="54"/>
      <c r="C259" s="54"/>
      <c r="D259" s="54"/>
      <c r="E259" s="54"/>
      <c r="F259" s="54"/>
      <c r="G259" s="54"/>
      <c r="H259" s="54"/>
      <c r="I259" s="54"/>
      <c r="J259" s="54"/>
      <c r="K259" s="54"/>
      <c r="L259" s="54"/>
      <c r="M259" s="54"/>
      <c r="N259" s="54"/>
      <c r="O259" s="54"/>
      <c r="P259" s="54"/>
      <c r="Q259" s="54"/>
      <c r="R259" s="54"/>
      <c r="S259" s="54"/>
      <c r="T259" s="54"/>
      <c r="U259" s="54"/>
      <c r="V259" s="54"/>
      <c r="W259" s="54"/>
    </row>
    <row r="260" spans="2:23" x14ac:dyDescent="0.45">
      <c r="B260" s="54"/>
      <c r="C260" s="54"/>
      <c r="D260" s="54"/>
      <c r="E260" s="54"/>
      <c r="F260" s="54"/>
      <c r="G260" s="54"/>
      <c r="H260" s="54"/>
      <c r="I260" s="54"/>
      <c r="J260" s="54"/>
      <c r="K260" s="54"/>
      <c r="L260" s="54"/>
      <c r="M260" s="54"/>
      <c r="N260" s="54"/>
      <c r="O260" s="54"/>
      <c r="P260" s="54"/>
      <c r="Q260" s="54"/>
      <c r="R260" s="54"/>
      <c r="S260" s="54"/>
      <c r="T260" s="54"/>
      <c r="U260" s="54"/>
      <c r="V260" s="54"/>
      <c r="W260" s="54"/>
    </row>
    <row r="261" spans="2:23" x14ac:dyDescent="0.45">
      <c r="B261" s="54"/>
      <c r="C261" s="54"/>
      <c r="D261" s="54"/>
      <c r="E261" s="54"/>
      <c r="F261" s="54"/>
      <c r="G261" s="54"/>
      <c r="H261" s="54"/>
      <c r="I261" s="54"/>
      <c r="J261" s="54"/>
      <c r="K261" s="54"/>
      <c r="L261" s="54"/>
      <c r="M261" s="54"/>
      <c r="N261" s="54"/>
      <c r="O261" s="54"/>
      <c r="P261" s="54"/>
      <c r="Q261" s="54"/>
      <c r="R261" s="54"/>
      <c r="S261" s="54"/>
      <c r="T261" s="54"/>
      <c r="U261" s="54"/>
      <c r="V261" s="54"/>
      <c r="W261" s="54"/>
    </row>
    <row r="262" spans="2:23" x14ac:dyDescent="0.45">
      <c r="B262" s="54"/>
      <c r="C262" s="54"/>
      <c r="D262" s="54"/>
      <c r="E262" s="54"/>
      <c r="F262" s="54"/>
      <c r="G262" s="54"/>
      <c r="H262" s="54"/>
      <c r="I262" s="54"/>
      <c r="J262" s="54"/>
      <c r="K262" s="54"/>
      <c r="L262" s="54"/>
      <c r="M262" s="54"/>
      <c r="N262" s="54"/>
      <c r="O262" s="54"/>
      <c r="P262" s="54"/>
      <c r="Q262" s="54"/>
      <c r="R262" s="54"/>
      <c r="S262" s="54"/>
      <c r="T262" s="54"/>
      <c r="U262" s="54"/>
      <c r="V262" s="54"/>
      <c r="W262" s="54"/>
    </row>
    <row r="263" spans="2:23" x14ac:dyDescent="0.45">
      <c r="B263" s="54"/>
      <c r="C263" s="54"/>
      <c r="D263" s="54"/>
      <c r="E263" s="54"/>
      <c r="F263" s="54"/>
      <c r="G263" s="54"/>
      <c r="H263" s="54"/>
      <c r="I263" s="54"/>
      <c r="J263" s="54"/>
      <c r="K263" s="54"/>
      <c r="L263" s="54"/>
      <c r="M263" s="54"/>
      <c r="N263" s="54"/>
      <c r="O263" s="54"/>
      <c r="P263" s="54"/>
      <c r="Q263" s="54"/>
      <c r="R263" s="54"/>
      <c r="S263" s="54"/>
      <c r="T263" s="54"/>
      <c r="U263" s="54"/>
      <c r="V263" s="54"/>
      <c r="W263" s="54"/>
    </row>
    <row r="264" spans="2:23" x14ac:dyDescent="0.45">
      <c r="B264" s="54"/>
      <c r="C264" s="54"/>
      <c r="D264" s="54"/>
      <c r="E264" s="54"/>
      <c r="F264" s="54"/>
      <c r="G264" s="54"/>
      <c r="H264" s="54"/>
      <c r="I264" s="54"/>
      <c r="J264" s="54"/>
      <c r="K264" s="54"/>
      <c r="L264" s="54"/>
      <c r="M264" s="54"/>
      <c r="N264" s="54"/>
      <c r="O264" s="54"/>
      <c r="P264" s="54"/>
      <c r="Q264" s="54"/>
      <c r="R264" s="54"/>
      <c r="S264" s="54"/>
      <c r="T264" s="54"/>
      <c r="U264" s="54"/>
      <c r="V264" s="54"/>
      <c r="W264" s="54"/>
    </row>
    <row r="265" spans="2:23" x14ac:dyDescent="0.45">
      <c r="B265" s="54"/>
      <c r="C265" s="54"/>
      <c r="D265" s="54"/>
      <c r="E265" s="54"/>
      <c r="F265" s="54"/>
      <c r="G265" s="54"/>
      <c r="H265" s="54"/>
      <c r="I265" s="54"/>
      <c r="J265" s="54"/>
      <c r="K265" s="54"/>
      <c r="L265" s="54"/>
      <c r="M265" s="54"/>
      <c r="N265" s="54"/>
      <c r="O265" s="54"/>
      <c r="P265" s="54"/>
      <c r="Q265" s="54"/>
      <c r="R265" s="54"/>
      <c r="S265" s="54"/>
      <c r="T265" s="54"/>
      <c r="U265" s="54"/>
      <c r="V265" s="54"/>
      <c r="W265" s="54"/>
    </row>
    <row r="266" spans="2:23" x14ac:dyDescent="0.45">
      <c r="B266" s="54"/>
      <c r="C266" s="54"/>
      <c r="D266" s="54"/>
      <c r="E266" s="54"/>
      <c r="F266" s="54"/>
      <c r="G266" s="54"/>
      <c r="H266" s="54"/>
      <c r="I266" s="54"/>
      <c r="J266" s="54"/>
      <c r="K266" s="54"/>
      <c r="L266" s="54"/>
      <c r="M266" s="54"/>
      <c r="N266" s="54"/>
      <c r="O266" s="54"/>
      <c r="P266" s="54"/>
      <c r="Q266" s="54"/>
      <c r="R266" s="54"/>
      <c r="S266" s="54"/>
      <c r="T266" s="54"/>
      <c r="U266" s="54"/>
      <c r="V266" s="54"/>
      <c r="W266" s="54"/>
    </row>
    <row r="267" spans="2:23" x14ac:dyDescent="0.45">
      <c r="B267" s="54"/>
      <c r="C267" s="54"/>
      <c r="D267" s="54"/>
      <c r="E267" s="54"/>
      <c r="F267" s="54"/>
      <c r="G267" s="54"/>
      <c r="H267" s="54"/>
      <c r="I267" s="54"/>
      <c r="J267" s="54"/>
      <c r="K267" s="54"/>
      <c r="L267" s="54"/>
      <c r="M267" s="54"/>
      <c r="N267" s="54"/>
      <c r="O267" s="54"/>
      <c r="P267" s="54"/>
      <c r="Q267" s="54"/>
      <c r="R267" s="54"/>
      <c r="S267" s="54"/>
      <c r="T267" s="54"/>
      <c r="U267" s="54"/>
      <c r="V267" s="54"/>
      <c r="W267" s="54"/>
    </row>
    <row r="268" spans="2:23" x14ac:dyDescent="0.45">
      <c r="B268" s="54"/>
      <c r="C268" s="54"/>
      <c r="D268" s="54"/>
      <c r="E268" s="54"/>
      <c r="F268" s="54"/>
      <c r="G268" s="54"/>
      <c r="H268" s="54"/>
      <c r="I268" s="54"/>
      <c r="J268" s="54"/>
      <c r="K268" s="54"/>
      <c r="L268" s="54"/>
      <c r="M268" s="54"/>
      <c r="N268" s="54"/>
      <c r="O268" s="54"/>
      <c r="P268" s="54"/>
      <c r="Q268" s="54"/>
      <c r="R268" s="54"/>
      <c r="S268" s="54"/>
      <c r="T268" s="54"/>
      <c r="U268" s="54"/>
      <c r="V268" s="54"/>
      <c r="W268" s="54"/>
    </row>
    <row r="269" spans="2:23" x14ac:dyDescent="0.45">
      <c r="B269" s="54"/>
      <c r="C269" s="54"/>
      <c r="D269" s="54"/>
      <c r="E269" s="54"/>
      <c r="F269" s="54"/>
      <c r="G269" s="54"/>
      <c r="H269" s="54"/>
      <c r="I269" s="54"/>
      <c r="J269" s="54"/>
      <c r="K269" s="54"/>
      <c r="L269" s="54"/>
      <c r="M269" s="54"/>
      <c r="N269" s="54"/>
      <c r="O269" s="54"/>
      <c r="P269" s="54"/>
      <c r="Q269" s="54"/>
      <c r="R269" s="54"/>
      <c r="S269" s="54"/>
      <c r="T269" s="54"/>
      <c r="U269" s="54"/>
      <c r="V269" s="54"/>
      <c r="W269" s="54"/>
    </row>
    <row r="270" spans="2:23" x14ac:dyDescent="0.45">
      <c r="B270" s="54"/>
      <c r="C270" s="54"/>
      <c r="D270" s="54"/>
      <c r="E270" s="54"/>
      <c r="F270" s="54"/>
      <c r="G270" s="54"/>
      <c r="H270" s="54"/>
      <c r="I270" s="54"/>
      <c r="J270" s="54"/>
      <c r="K270" s="54"/>
      <c r="L270" s="54"/>
      <c r="M270" s="54"/>
      <c r="N270" s="54"/>
      <c r="O270" s="54"/>
      <c r="P270" s="54"/>
      <c r="Q270" s="54"/>
      <c r="R270" s="54"/>
      <c r="S270" s="54"/>
      <c r="T270" s="54"/>
      <c r="U270" s="54"/>
      <c r="V270" s="54"/>
      <c r="W270" s="54"/>
    </row>
    <row r="271" spans="2:23" x14ac:dyDescent="0.45">
      <c r="B271" s="54"/>
      <c r="C271" s="54"/>
      <c r="D271" s="54"/>
      <c r="E271" s="54"/>
      <c r="F271" s="54"/>
      <c r="G271" s="54"/>
      <c r="H271" s="54"/>
      <c r="I271" s="54"/>
      <c r="J271" s="54"/>
      <c r="K271" s="54"/>
      <c r="L271" s="54"/>
      <c r="M271" s="54"/>
      <c r="N271" s="54"/>
      <c r="O271" s="54"/>
      <c r="P271" s="54"/>
      <c r="Q271" s="54"/>
      <c r="R271" s="54"/>
      <c r="S271" s="54"/>
      <c r="T271" s="54"/>
      <c r="U271" s="54"/>
      <c r="V271" s="54"/>
      <c r="W271" s="54"/>
    </row>
    <row r="272" spans="2:23" x14ac:dyDescent="0.45">
      <c r="B272" s="54"/>
      <c r="C272" s="54"/>
      <c r="D272" s="54"/>
      <c r="E272" s="54"/>
      <c r="F272" s="54"/>
      <c r="G272" s="54"/>
      <c r="H272" s="54"/>
      <c r="I272" s="54"/>
      <c r="J272" s="54"/>
      <c r="K272" s="54"/>
      <c r="L272" s="54"/>
      <c r="M272" s="54"/>
      <c r="N272" s="54"/>
      <c r="O272" s="54"/>
      <c r="P272" s="54"/>
      <c r="Q272" s="54"/>
      <c r="R272" s="54"/>
      <c r="S272" s="54"/>
      <c r="T272" s="54"/>
      <c r="U272" s="54"/>
      <c r="V272" s="54"/>
      <c r="W272" s="54"/>
    </row>
    <row r="273" spans="2:23" x14ac:dyDescent="0.45">
      <c r="B273" s="54"/>
      <c r="C273" s="54"/>
      <c r="D273" s="54"/>
      <c r="E273" s="54"/>
      <c r="F273" s="54"/>
      <c r="G273" s="54"/>
      <c r="H273" s="54"/>
      <c r="I273" s="54"/>
      <c r="J273" s="54"/>
      <c r="K273" s="54"/>
      <c r="L273" s="54"/>
      <c r="M273" s="54"/>
      <c r="N273" s="54"/>
      <c r="O273" s="54"/>
      <c r="P273" s="54"/>
      <c r="Q273" s="54"/>
      <c r="R273" s="54"/>
      <c r="S273" s="54"/>
      <c r="T273" s="54"/>
      <c r="U273" s="54"/>
      <c r="V273" s="54"/>
      <c r="W273" s="54"/>
    </row>
    <row r="274" spans="2:23" x14ac:dyDescent="0.45">
      <c r="B274" s="54"/>
      <c r="C274" s="54"/>
      <c r="D274" s="54"/>
      <c r="E274" s="54"/>
      <c r="F274" s="54"/>
      <c r="G274" s="54"/>
      <c r="H274" s="54"/>
      <c r="I274" s="54"/>
      <c r="J274" s="54"/>
      <c r="K274" s="54"/>
      <c r="L274" s="54"/>
      <c r="M274" s="54"/>
      <c r="N274" s="54"/>
      <c r="O274" s="54"/>
      <c r="P274" s="54"/>
      <c r="Q274" s="54"/>
      <c r="R274" s="54"/>
      <c r="S274" s="54"/>
      <c r="T274" s="54"/>
      <c r="U274" s="54"/>
      <c r="V274" s="54"/>
      <c r="W274" s="54"/>
    </row>
    <row r="275" spans="2:23" x14ac:dyDescent="0.45">
      <c r="B275" s="54"/>
      <c r="C275" s="54"/>
      <c r="D275" s="54"/>
      <c r="E275" s="54"/>
      <c r="F275" s="54"/>
      <c r="G275" s="54"/>
      <c r="H275" s="54"/>
      <c r="I275" s="54"/>
      <c r="J275" s="54"/>
      <c r="K275" s="54"/>
      <c r="L275" s="54"/>
      <c r="M275" s="54"/>
      <c r="N275" s="54"/>
      <c r="O275" s="54"/>
      <c r="P275" s="54"/>
      <c r="Q275" s="54"/>
      <c r="R275" s="54"/>
      <c r="S275" s="54"/>
      <c r="T275" s="54"/>
      <c r="U275" s="54"/>
      <c r="V275" s="54"/>
      <c r="W275" s="54"/>
    </row>
    <row r="276" spans="2:23" x14ac:dyDescent="0.45">
      <c r="B276" s="54"/>
      <c r="C276" s="54"/>
      <c r="D276" s="54"/>
      <c r="E276" s="54"/>
      <c r="F276" s="54"/>
      <c r="G276" s="54"/>
      <c r="H276" s="54"/>
      <c r="I276" s="54"/>
      <c r="J276" s="54"/>
      <c r="K276" s="54"/>
      <c r="L276" s="54"/>
      <c r="M276" s="54"/>
      <c r="N276" s="54"/>
      <c r="O276" s="54"/>
      <c r="P276" s="54"/>
      <c r="Q276" s="54"/>
      <c r="R276" s="54"/>
      <c r="S276" s="54"/>
      <c r="T276" s="54"/>
      <c r="U276" s="54"/>
      <c r="V276" s="54"/>
      <c r="W276" s="54"/>
    </row>
    <row r="277" spans="2:23" x14ac:dyDescent="0.45">
      <c r="B277" s="54"/>
      <c r="C277" s="54"/>
      <c r="D277" s="54"/>
      <c r="E277" s="54"/>
      <c r="F277" s="54"/>
      <c r="G277" s="54"/>
      <c r="H277" s="54"/>
      <c r="I277" s="54"/>
      <c r="J277" s="54"/>
      <c r="K277" s="54"/>
      <c r="L277" s="54"/>
      <c r="M277" s="54"/>
      <c r="N277" s="54"/>
      <c r="O277" s="54"/>
      <c r="P277" s="54"/>
      <c r="Q277" s="54"/>
      <c r="R277" s="54"/>
      <c r="S277" s="54"/>
      <c r="T277" s="54"/>
      <c r="U277" s="54"/>
      <c r="V277" s="54"/>
      <c r="W277" s="54"/>
    </row>
    <row r="278" spans="2:23" x14ac:dyDescent="0.45">
      <c r="B278" s="54"/>
      <c r="C278" s="54"/>
      <c r="D278" s="54"/>
      <c r="E278" s="54"/>
      <c r="F278" s="54"/>
      <c r="G278" s="54"/>
      <c r="H278" s="54"/>
      <c r="I278" s="54"/>
      <c r="J278" s="54"/>
      <c r="K278" s="54"/>
      <c r="L278" s="54"/>
      <c r="M278" s="54"/>
      <c r="N278" s="54"/>
      <c r="O278" s="54"/>
      <c r="P278" s="54"/>
      <c r="Q278" s="54"/>
      <c r="R278" s="54"/>
      <c r="S278" s="54"/>
      <c r="T278" s="54"/>
      <c r="U278" s="54"/>
      <c r="V278" s="54"/>
      <c r="W278" s="54"/>
    </row>
    <row r="279" spans="2:23" x14ac:dyDescent="0.45">
      <c r="B279" s="54"/>
      <c r="C279" s="54"/>
      <c r="D279" s="54"/>
      <c r="E279" s="54"/>
      <c r="F279" s="54"/>
      <c r="G279" s="54"/>
      <c r="H279" s="54"/>
      <c r="I279" s="54"/>
      <c r="J279" s="54"/>
      <c r="K279" s="54"/>
      <c r="L279" s="54"/>
      <c r="M279" s="54"/>
      <c r="N279" s="54"/>
      <c r="O279" s="54"/>
      <c r="P279" s="54"/>
      <c r="Q279" s="54"/>
      <c r="R279" s="54"/>
      <c r="S279" s="54"/>
      <c r="T279" s="54"/>
      <c r="U279" s="54"/>
      <c r="V279" s="54"/>
      <c r="W279" s="54"/>
    </row>
    <row r="280" spans="2:23" x14ac:dyDescent="0.45">
      <c r="B280" s="54"/>
      <c r="C280" s="54"/>
      <c r="D280" s="54"/>
      <c r="E280" s="54"/>
      <c r="F280" s="54"/>
      <c r="G280" s="54"/>
      <c r="H280" s="54"/>
      <c r="I280" s="54"/>
      <c r="J280" s="54"/>
      <c r="K280" s="54"/>
      <c r="L280" s="54"/>
      <c r="M280" s="54"/>
      <c r="N280" s="54"/>
      <c r="O280" s="54"/>
      <c r="P280" s="54"/>
      <c r="Q280" s="54"/>
      <c r="R280" s="54"/>
      <c r="S280" s="54"/>
      <c r="T280" s="54"/>
      <c r="U280" s="54"/>
      <c r="V280" s="54"/>
      <c r="W280" s="54"/>
    </row>
    <row r="281" spans="2:23" x14ac:dyDescent="0.45">
      <c r="B281" s="54"/>
      <c r="C281" s="54"/>
      <c r="D281" s="54"/>
      <c r="E281" s="54"/>
      <c r="F281" s="54"/>
      <c r="G281" s="54"/>
      <c r="H281" s="54"/>
      <c r="I281" s="54"/>
      <c r="J281" s="54"/>
      <c r="K281" s="54"/>
      <c r="L281" s="54"/>
      <c r="M281" s="54"/>
      <c r="N281" s="54"/>
      <c r="O281" s="54"/>
      <c r="P281" s="54"/>
      <c r="Q281" s="54"/>
      <c r="R281" s="54"/>
      <c r="S281" s="54"/>
      <c r="T281" s="54"/>
      <c r="U281" s="54"/>
      <c r="V281" s="54"/>
      <c r="W281" s="54"/>
    </row>
    <row r="282" spans="2:23" x14ac:dyDescent="0.45">
      <c r="B282" s="54"/>
      <c r="C282" s="54"/>
      <c r="D282" s="54"/>
      <c r="E282" s="54"/>
      <c r="F282" s="54"/>
      <c r="G282" s="54"/>
      <c r="H282" s="54"/>
      <c r="I282" s="54"/>
      <c r="J282" s="54"/>
      <c r="K282" s="54"/>
      <c r="L282" s="54"/>
      <c r="M282" s="54"/>
      <c r="N282" s="54"/>
      <c r="O282" s="54"/>
      <c r="P282" s="54"/>
      <c r="Q282" s="54"/>
      <c r="R282" s="54"/>
      <c r="S282" s="54"/>
      <c r="T282" s="54"/>
      <c r="U282" s="54"/>
      <c r="V282" s="54"/>
      <c r="W282" s="54"/>
    </row>
    <row r="283" spans="2:23" x14ac:dyDescent="0.45">
      <c r="B283" s="54"/>
      <c r="C283" s="54"/>
      <c r="D283" s="54"/>
      <c r="E283" s="54"/>
      <c r="F283" s="54"/>
      <c r="G283" s="54"/>
      <c r="H283" s="54"/>
      <c r="I283" s="54"/>
      <c r="J283" s="54"/>
      <c r="K283" s="54"/>
      <c r="L283" s="54"/>
      <c r="M283" s="54"/>
      <c r="N283" s="54"/>
      <c r="O283" s="54"/>
      <c r="P283" s="54"/>
      <c r="Q283" s="54"/>
      <c r="R283" s="54"/>
      <c r="S283" s="54"/>
      <c r="T283" s="54"/>
      <c r="U283" s="54"/>
      <c r="V283" s="54"/>
      <c r="W283" s="54"/>
    </row>
    <row r="284" spans="2:23" x14ac:dyDescent="0.45">
      <c r="B284" s="54"/>
      <c r="C284" s="54"/>
      <c r="D284" s="54"/>
      <c r="E284" s="54"/>
      <c r="F284" s="54"/>
      <c r="G284" s="54"/>
      <c r="H284" s="54"/>
      <c r="I284" s="54"/>
      <c r="J284" s="54"/>
      <c r="K284" s="54"/>
      <c r="L284" s="54"/>
      <c r="M284" s="54"/>
      <c r="N284" s="54"/>
      <c r="O284" s="54"/>
      <c r="P284" s="54"/>
      <c r="Q284" s="54"/>
      <c r="R284" s="54"/>
      <c r="S284" s="54"/>
      <c r="T284" s="54"/>
      <c r="U284" s="54"/>
      <c r="V284" s="54"/>
      <c r="W284" s="54"/>
    </row>
    <row r="285" spans="2:23" x14ac:dyDescent="0.45">
      <c r="B285" s="54"/>
      <c r="C285" s="54"/>
      <c r="D285" s="54"/>
      <c r="E285" s="54"/>
      <c r="F285" s="54"/>
      <c r="G285" s="54"/>
      <c r="H285" s="54"/>
      <c r="I285" s="54"/>
      <c r="J285" s="54"/>
      <c r="K285" s="54"/>
      <c r="L285" s="54"/>
      <c r="M285" s="54"/>
      <c r="N285" s="54"/>
      <c r="O285" s="54"/>
      <c r="P285" s="54"/>
      <c r="Q285" s="54"/>
      <c r="R285" s="54"/>
      <c r="S285" s="54"/>
      <c r="T285" s="54"/>
      <c r="U285" s="54"/>
      <c r="V285" s="54"/>
      <c r="W285" s="54"/>
    </row>
    <row r="286" spans="2:23" x14ac:dyDescent="0.45">
      <c r="B286" s="54"/>
      <c r="C286" s="54"/>
      <c r="D286" s="54"/>
      <c r="E286" s="54"/>
      <c r="F286" s="54"/>
      <c r="G286" s="54"/>
      <c r="H286" s="54"/>
      <c r="I286" s="54"/>
      <c r="J286" s="54"/>
      <c r="K286" s="54"/>
      <c r="L286" s="54"/>
      <c r="M286" s="54"/>
      <c r="N286" s="54"/>
      <c r="O286" s="54"/>
      <c r="P286" s="54"/>
      <c r="Q286" s="54"/>
      <c r="R286" s="54"/>
      <c r="S286" s="54"/>
      <c r="T286" s="54"/>
      <c r="U286" s="54"/>
      <c r="V286" s="54"/>
      <c r="W286" s="54"/>
    </row>
    <row r="287" spans="2:23" x14ac:dyDescent="0.45">
      <c r="B287" s="54"/>
      <c r="C287" s="54"/>
      <c r="D287" s="54"/>
      <c r="E287" s="54"/>
      <c r="F287" s="54"/>
      <c r="G287" s="54"/>
      <c r="H287" s="54"/>
      <c r="I287" s="54"/>
      <c r="J287" s="54"/>
      <c r="K287" s="54"/>
      <c r="L287" s="54"/>
      <c r="M287" s="54"/>
      <c r="N287" s="54"/>
      <c r="O287" s="54"/>
      <c r="P287" s="54"/>
      <c r="Q287" s="54"/>
      <c r="R287" s="54"/>
      <c r="S287" s="54"/>
      <c r="T287" s="54"/>
      <c r="U287" s="54"/>
      <c r="V287" s="54"/>
      <c r="W287" s="54"/>
    </row>
    <row r="288" spans="2:23" x14ac:dyDescent="0.45">
      <c r="B288" s="54"/>
      <c r="C288" s="54"/>
      <c r="D288" s="54"/>
      <c r="E288" s="54"/>
      <c r="F288" s="54"/>
      <c r="G288" s="54"/>
      <c r="H288" s="54"/>
      <c r="I288" s="54"/>
      <c r="J288" s="54"/>
      <c r="K288" s="54"/>
      <c r="L288" s="54"/>
      <c r="M288" s="54"/>
      <c r="N288" s="54"/>
      <c r="O288" s="54"/>
      <c r="P288" s="54"/>
      <c r="Q288" s="54"/>
      <c r="R288" s="54"/>
      <c r="S288" s="54"/>
      <c r="T288" s="54"/>
      <c r="U288" s="54"/>
      <c r="V288" s="54"/>
      <c r="W288" s="54"/>
    </row>
    <row r="289" spans="2:23" x14ac:dyDescent="0.45">
      <c r="B289" s="54"/>
      <c r="C289" s="54"/>
      <c r="D289" s="54"/>
      <c r="E289" s="54"/>
      <c r="F289" s="54"/>
      <c r="G289" s="54"/>
      <c r="H289" s="54"/>
      <c r="I289" s="54"/>
      <c r="J289" s="54"/>
      <c r="K289" s="54"/>
      <c r="L289" s="54"/>
      <c r="M289" s="54"/>
      <c r="N289" s="54"/>
      <c r="O289" s="54"/>
      <c r="P289" s="54"/>
      <c r="Q289" s="54"/>
      <c r="R289" s="54"/>
      <c r="S289" s="54"/>
      <c r="T289" s="54"/>
      <c r="U289" s="54"/>
      <c r="V289" s="54"/>
      <c r="W289" s="54"/>
    </row>
    <row r="290" spans="2:23" x14ac:dyDescent="0.45">
      <c r="B290" s="54"/>
      <c r="C290" s="54"/>
      <c r="D290" s="54"/>
      <c r="E290" s="54"/>
      <c r="F290" s="54"/>
      <c r="G290" s="54"/>
      <c r="H290" s="54"/>
      <c r="I290" s="54"/>
      <c r="J290" s="54"/>
      <c r="K290" s="54"/>
      <c r="L290" s="54"/>
      <c r="M290" s="54"/>
      <c r="N290" s="54"/>
      <c r="O290" s="54"/>
      <c r="P290" s="54"/>
      <c r="Q290" s="54"/>
      <c r="R290" s="54"/>
      <c r="S290" s="54"/>
      <c r="T290" s="54"/>
      <c r="U290" s="54"/>
      <c r="V290" s="54"/>
      <c r="W290" s="54"/>
    </row>
    <row r="291" spans="2:23" x14ac:dyDescent="0.45">
      <c r="B291" s="54"/>
      <c r="C291" s="54"/>
      <c r="D291" s="54"/>
      <c r="E291" s="54"/>
      <c r="F291" s="54"/>
      <c r="G291" s="54"/>
      <c r="H291" s="54"/>
      <c r="I291" s="54"/>
      <c r="J291" s="54"/>
      <c r="K291" s="54"/>
      <c r="L291" s="54"/>
      <c r="M291" s="54"/>
      <c r="N291" s="54"/>
      <c r="O291" s="54"/>
      <c r="P291" s="54"/>
      <c r="Q291" s="54"/>
      <c r="R291" s="54"/>
      <c r="S291" s="54"/>
      <c r="T291" s="54"/>
      <c r="U291" s="54"/>
      <c r="V291" s="54"/>
      <c r="W291" s="54"/>
    </row>
    <row r="292" spans="2:23" x14ac:dyDescent="0.45">
      <c r="B292" s="54"/>
      <c r="C292" s="54"/>
      <c r="D292" s="54"/>
      <c r="E292" s="54"/>
      <c r="F292" s="54"/>
      <c r="G292" s="54"/>
      <c r="H292" s="54"/>
      <c r="I292" s="54"/>
      <c r="J292" s="54"/>
      <c r="K292" s="54"/>
      <c r="L292" s="54"/>
      <c r="M292" s="54"/>
      <c r="N292" s="54"/>
      <c r="O292" s="54"/>
      <c r="P292" s="54"/>
      <c r="Q292" s="54"/>
      <c r="R292" s="54"/>
      <c r="S292" s="54"/>
      <c r="T292" s="54"/>
      <c r="U292" s="54"/>
      <c r="V292" s="54"/>
      <c r="W292" s="54"/>
    </row>
    <row r="293" spans="2:23" x14ac:dyDescent="0.45">
      <c r="B293" s="54"/>
      <c r="C293" s="54"/>
      <c r="D293" s="54"/>
      <c r="E293" s="54"/>
      <c r="F293" s="54"/>
      <c r="G293" s="54"/>
      <c r="H293" s="54"/>
      <c r="I293" s="54"/>
      <c r="J293" s="54"/>
      <c r="K293" s="54"/>
      <c r="L293" s="54"/>
      <c r="M293" s="54"/>
      <c r="N293" s="54"/>
      <c r="O293" s="54"/>
      <c r="P293" s="54"/>
      <c r="Q293" s="54"/>
      <c r="R293" s="54"/>
      <c r="S293" s="54"/>
      <c r="T293" s="54"/>
      <c r="U293" s="54"/>
      <c r="V293" s="54"/>
      <c r="W293" s="54"/>
    </row>
    <row r="294" spans="2:23" x14ac:dyDescent="0.45">
      <c r="B294" s="54"/>
      <c r="C294" s="54"/>
      <c r="D294" s="54"/>
      <c r="E294" s="54"/>
      <c r="F294" s="54"/>
      <c r="G294" s="54"/>
      <c r="H294" s="54"/>
      <c r="I294" s="54"/>
      <c r="J294" s="54"/>
      <c r="K294" s="54"/>
      <c r="L294" s="54"/>
      <c r="M294" s="54"/>
      <c r="N294" s="54"/>
      <c r="O294" s="54"/>
      <c r="P294" s="54"/>
      <c r="Q294" s="54"/>
      <c r="R294" s="54"/>
      <c r="S294" s="54"/>
      <c r="T294" s="54"/>
      <c r="U294" s="54"/>
      <c r="V294" s="54"/>
      <c r="W294" s="54"/>
    </row>
    <row r="295" spans="2:23" x14ac:dyDescent="0.45">
      <c r="B295" s="54"/>
      <c r="C295" s="54"/>
      <c r="D295" s="54"/>
      <c r="E295" s="54"/>
      <c r="F295" s="54"/>
      <c r="G295" s="54"/>
      <c r="H295" s="54"/>
      <c r="I295" s="54"/>
      <c r="J295" s="54"/>
      <c r="K295" s="54"/>
      <c r="L295" s="54"/>
      <c r="M295" s="54"/>
      <c r="N295" s="54"/>
      <c r="O295" s="54"/>
      <c r="P295" s="54"/>
      <c r="Q295" s="54"/>
      <c r="R295" s="54"/>
      <c r="S295" s="54"/>
      <c r="T295" s="54"/>
      <c r="U295" s="54"/>
      <c r="V295" s="54"/>
      <c r="W295" s="54"/>
    </row>
    <row r="296" spans="2:23" x14ac:dyDescent="0.45">
      <c r="B296" s="54"/>
      <c r="C296" s="54"/>
      <c r="D296" s="54"/>
      <c r="E296" s="54"/>
      <c r="F296" s="54"/>
      <c r="G296" s="54"/>
      <c r="H296" s="54"/>
      <c r="I296" s="54"/>
      <c r="J296" s="54"/>
      <c r="K296" s="54"/>
      <c r="L296" s="54"/>
      <c r="M296" s="54"/>
      <c r="N296" s="54"/>
      <c r="O296" s="54"/>
      <c r="P296" s="54"/>
      <c r="Q296" s="54"/>
      <c r="R296" s="54"/>
      <c r="S296" s="54"/>
      <c r="T296" s="54"/>
      <c r="U296" s="54"/>
      <c r="V296" s="54"/>
      <c r="W296" s="54"/>
    </row>
    <row r="297" spans="2:23" x14ac:dyDescent="0.45">
      <c r="B297" s="54"/>
      <c r="C297" s="54"/>
      <c r="D297" s="54"/>
      <c r="E297" s="54"/>
      <c r="F297" s="54"/>
      <c r="G297" s="54"/>
      <c r="H297" s="54"/>
      <c r="I297" s="54"/>
      <c r="J297" s="54"/>
      <c r="K297" s="54"/>
      <c r="L297" s="54"/>
      <c r="M297" s="54"/>
      <c r="N297" s="54"/>
      <c r="O297" s="54"/>
      <c r="P297" s="54"/>
      <c r="Q297" s="54"/>
      <c r="R297" s="54"/>
      <c r="S297" s="54"/>
      <c r="T297" s="54"/>
      <c r="U297" s="54"/>
      <c r="V297" s="54"/>
      <c r="W297" s="54"/>
    </row>
    <row r="298" spans="2:23" x14ac:dyDescent="0.45">
      <c r="B298" s="54"/>
      <c r="C298" s="54"/>
      <c r="D298" s="54"/>
      <c r="E298" s="54"/>
      <c r="F298" s="54"/>
      <c r="G298" s="54"/>
      <c r="H298" s="54"/>
      <c r="I298" s="54"/>
      <c r="J298" s="54"/>
      <c r="K298" s="54"/>
      <c r="L298" s="54"/>
      <c r="M298" s="54"/>
      <c r="N298" s="54"/>
      <c r="O298" s="54"/>
      <c r="P298" s="54"/>
      <c r="Q298" s="54"/>
      <c r="R298" s="54"/>
      <c r="S298" s="54"/>
      <c r="T298" s="54"/>
      <c r="U298" s="54"/>
      <c r="V298" s="54"/>
      <c r="W298" s="54"/>
    </row>
    <row r="299" spans="2:23" x14ac:dyDescent="0.45">
      <c r="B299" s="54"/>
      <c r="C299" s="54"/>
      <c r="D299" s="54"/>
      <c r="E299" s="54"/>
      <c r="F299" s="54"/>
      <c r="G299" s="54"/>
      <c r="H299" s="54"/>
      <c r="I299" s="54"/>
      <c r="J299" s="54"/>
      <c r="K299" s="54"/>
      <c r="L299" s="54"/>
      <c r="M299" s="54"/>
      <c r="N299" s="54"/>
      <c r="O299" s="54"/>
      <c r="P299" s="54"/>
      <c r="Q299" s="54"/>
      <c r="R299" s="54"/>
      <c r="S299" s="54"/>
      <c r="T299" s="54"/>
      <c r="U299" s="54"/>
      <c r="V299" s="54"/>
      <c r="W299" s="54"/>
    </row>
    <row r="300" spans="2:23" x14ac:dyDescent="0.45">
      <c r="B300" s="54"/>
      <c r="C300" s="54"/>
      <c r="D300" s="54"/>
      <c r="E300" s="54"/>
      <c r="F300" s="54"/>
      <c r="G300" s="54"/>
      <c r="H300" s="54"/>
      <c r="I300" s="54"/>
      <c r="J300" s="54"/>
      <c r="K300" s="54"/>
      <c r="L300" s="54"/>
      <c r="M300" s="54"/>
      <c r="N300" s="54"/>
      <c r="O300" s="54"/>
      <c r="P300" s="54"/>
      <c r="Q300" s="54"/>
      <c r="R300" s="54"/>
      <c r="S300" s="54"/>
      <c r="T300" s="54"/>
      <c r="U300" s="54"/>
      <c r="V300" s="54"/>
      <c r="W300" s="54"/>
    </row>
    <row r="301" spans="2:23" x14ac:dyDescent="0.45">
      <c r="B301" s="54"/>
      <c r="C301" s="54"/>
      <c r="D301" s="54"/>
      <c r="E301" s="54"/>
      <c r="F301" s="54"/>
      <c r="G301" s="54"/>
      <c r="H301" s="54"/>
      <c r="I301" s="54"/>
      <c r="J301" s="54"/>
      <c r="K301" s="54"/>
      <c r="L301" s="54"/>
      <c r="M301" s="54"/>
      <c r="N301" s="54"/>
      <c r="O301" s="54"/>
      <c r="P301" s="54"/>
      <c r="Q301" s="54"/>
      <c r="R301" s="54"/>
      <c r="S301" s="54"/>
      <c r="T301" s="54"/>
      <c r="U301" s="54"/>
      <c r="V301" s="54"/>
      <c r="W301" s="54"/>
    </row>
    <row r="302" spans="2:23" x14ac:dyDescent="0.45">
      <c r="B302" s="54"/>
      <c r="C302" s="54"/>
      <c r="D302" s="54"/>
      <c r="E302" s="54"/>
      <c r="F302" s="54"/>
      <c r="G302" s="54"/>
      <c r="H302" s="54"/>
      <c r="I302" s="54"/>
      <c r="J302" s="54"/>
      <c r="K302" s="54"/>
      <c r="L302" s="54"/>
      <c r="M302" s="54"/>
      <c r="N302" s="54"/>
      <c r="O302" s="54"/>
      <c r="P302" s="54"/>
      <c r="Q302" s="54"/>
      <c r="R302" s="54"/>
      <c r="S302" s="54"/>
      <c r="T302" s="54"/>
      <c r="U302" s="54"/>
      <c r="V302" s="54"/>
      <c r="W302" s="54"/>
    </row>
    <row r="303" spans="2:23" x14ac:dyDescent="0.45">
      <c r="B303" s="54"/>
      <c r="C303" s="54"/>
      <c r="D303" s="54"/>
      <c r="E303" s="54"/>
      <c r="F303" s="54"/>
      <c r="G303" s="54"/>
      <c r="H303" s="54"/>
      <c r="I303" s="54"/>
      <c r="J303" s="54"/>
      <c r="K303" s="54"/>
      <c r="L303" s="54"/>
      <c r="M303" s="54"/>
      <c r="N303" s="54"/>
      <c r="O303" s="54"/>
      <c r="P303" s="54"/>
      <c r="Q303" s="54"/>
      <c r="R303" s="54"/>
      <c r="S303" s="54"/>
      <c r="T303" s="54"/>
      <c r="U303" s="54"/>
      <c r="V303" s="54"/>
      <c r="W303" s="54"/>
    </row>
    <row r="304" spans="2:23" x14ac:dyDescent="0.45">
      <c r="B304" s="54"/>
      <c r="C304" s="54"/>
      <c r="D304" s="54"/>
      <c r="E304" s="54"/>
      <c r="F304" s="54"/>
      <c r="G304" s="54"/>
      <c r="H304" s="54"/>
      <c r="I304" s="54"/>
      <c r="J304" s="54"/>
      <c r="K304" s="54"/>
      <c r="L304" s="54"/>
      <c r="M304" s="54"/>
      <c r="N304" s="54"/>
      <c r="O304" s="54"/>
      <c r="P304" s="54"/>
      <c r="Q304" s="54"/>
      <c r="R304" s="54"/>
      <c r="S304" s="54"/>
      <c r="T304" s="54"/>
      <c r="U304" s="54"/>
      <c r="V304" s="54"/>
      <c r="W304" s="54"/>
    </row>
    <row r="305" spans="2:23" x14ac:dyDescent="0.45">
      <c r="B305" s="54"/>
      <c r="C305" s="54"/>
      <c r="D305" s="54"/>
      <c r="E305" s="54"/>
      <c r="F305" s="54"/>
      <c r="G305" s="54"/>
      <c r="H305" s="54"/>
      <c r="I305" s="54"/>
      <c r="J305" s="54"/>
      <c r="K305" s="54"/>
      <c r="L305" s="54"/>
      <c r="M305" s="54"/>
      <c r="N305" s="54"/>
      <c r="O305" s="54"/>
      <c r="P305" s="54"/>
      <c r="Q305" s="54"/>
      <c r="R305" s="54"/>
      <c r="S305" s="54"/>
      <c r="T305" s="54"/>
      <c r="U305" s="54"/>
      <c r="V305" s="54"/>
      <c r="W305" s="54"/>
    </row>
    <row r="306" spans="2:23" x14ac:dyDescent="0.45">
      <c r="B306" s="54"/>
      <c r="C306" s="54"/>
      <c r="D306" s="54"/>
      <c r="E306" s="54"/>
      <c r="F306" s="54"/>
      <c r="G306" s="54"/>
      <c r="H306" s="54"/>
      <c r="I306" s="54"/>
      <c r="J306" s="54"/>
      <c r="K306" s="54"/>
      <c r="L306" s="54"/>
      <c r="M306" s="54"/>
      <c r="N306" s="54"/>
      <c r="O306" s="54"/>
      <c r="P306" s="54"/>
      <c r="Q306" s="54"/>
      <c r="R306" s="54"/>
      <c r="S306" s="54"/>
      <c r="T306" s="54"/>
      <c r="U306" s="54"/>
      <c r="V306" s="54"/>
      <c r="W306" s="54"/>
    </row>
    <row r="307" spans="2:23" x14ac:dyDescent="0.45">
      <c r="B307" s="54"/>
      <c r="C307" s="54"/>
      <c r="D307" s="54"/>
      <c r="E307" s="54"/>
      <c r="F307" s="54"/>
      <c r="G307" s="54"/>
      <c r="H307" s="54"/>
      <c r="I307" s="54"/>
      <c r="J307" s="54"/>
      <c r="K307" s="54"/>
      <c r="L307" s="54"/>
      <c r="M307" s="54"/>
      <c r="N307" s="54"/>
      <c r="O307" s="54"/>
      <c r="P307" s="54"/>
      <c r="Q307" s="54"/>
      <c r="R307" s="54"/>
      <c r="S307" s="54"/>
      <c r="T307" s="54"/>
      <c r="U307" s="54"/>
      <c r="V307" s="54"/>
      <c r="W307" s="54"/>
    </row>
    <row r="308" spans="2:23" x14ac:dyDescent="0.45">
      <c r="B308" s="54"/>
      <c r="C308" s="54"/>
      <c r="D308" s="54"/>
      <c r="E308" s="54"/>
      <c r="F308" s="54"/>
      <c r="G308" s="54"/>
      <c r="H308" s="54"/>
      <c r="I308" s="54"/>
      <c r="J308" s="54"/>
      <c r="K308" s="54"/>
      <c r="L308" s="54"/>
      <c r="M308" s="54"/>
      <c r="N308" s="54"/>
      <c r="O308" s="54"/>
      <c r="P308" s="54"/>
      <c r="Q308" s="54"/>
      <c r="R308" s="54"/>
      <c r="S308" s="54"/>
      <c r="T308" s="54"/>
      <c r="U308" s="54"/>
      <c r="V308" s="54"/>
      <c r="W308" s="54"/>
    </row>
    <row r="309" spans="2:23" x14ac:dyDescent="0.45">
      <c r="B309" s="54"/>
      <c r="C309" s="54"/>
      <c r="D309" s="54"/>
      <c r="E309" s="54"/>
      <c r="F309" s="54"/>
      <c r="G309" s="54"/>
      <c r="H309" s="54"/>
      <c r="I309" s="54"/>
      <c r="J309" s="54"/>
      <c r="K309" s="54"/>
      <c r="L309" s="54"/>
      <c r="M309" s="54"/>
      <c r="N309" s="54"/>
      <c r="O309" s="54"/>
      <c r="P309" s="54"/>
      <c r="Q309" s="54"/>
      <c r="R309" s="54"/>
      <c r="S309" s="54"/>
      <c r="T309" s="54"/>
      <c r="U309" s="54"/>
      <c r="V309" s="54"/>
      <c r="W309" s="54"/>
    </row>
    <row r="310" spans="2:23" x14ac:dyDescent="0.45">
      <c r="B310" s="54"/>
      <c r="C310" s="54"/>
      <c r="D310" s="54"/>
      <c r="E310" s="54"/>
      <c r="F310" s="54"/>
      <c r="G310" s="54"/>
      <c r="H310" s="54"/>
      <c r="I310" s="54"/>
      <c r="J310" s="54"/>
      <c r="K310" s="54"/>
      <c r="L310" s="54"/>
      <c r="M310" s="54"/>
      <c r="N310" s="54"/>
      <c r="O310" s="54"/>
      <c r="P310" s="54"/>
      <c r="Q310" s="54"/>
      <c r="R310" s="54"/>
      <c r="S310" s="54"/>
      <c r="T310" s="54"/>
      <c r="U310" s="54"/>
      <c r="V310" s="54"/>
      <c r="W310" s="54"/>
    </row>
    <row r="311" spans="2:23" x14ac:dyDescent="0.45">
      <c r="B311" s="54"/>
      <c r="C311" s="54"/>
      <c r="D311" s="54"/>
      <c r="E311" s="54"/>
      <c r="F311" s="54"/>
      <c r="G311" s="54"/>
      <c r="H311" s="54"/>
      <c r="I311" s="54"/>
      <c r="J311" s="54"/>
      <c r="K311" s="54"/>
      <c r="L311" s="54"/>
      <c r="M311" s="54"/>
      <c r="N311" s="54"/>
      <c r="O311" s="54"/>
      <c r="P311" s="54"/>
      <c r="Q311" s="54"/>
      <c r="R311" s="54"/>
      <c r="S311" s="54"/>
      <c r="T311" s="54"/>
      <c r="U311" s="54"/>
      <c r="V311" s="54"/>
      <c r="W311" s="54"/>
    </row>
    <row r="312" spans="2:23" x14ac:dyDescent="0.45">
      <c r="B312" s="54"/>
      <c r="C312" s="54"/>
      <c r="D312" s="54"/>
      <c r="E312" s="54"/>
      <c r="F312" s="54"/>
      <c r="G312" s="54"/>
      <c r="H312" s="54"/>
      <c r="I312" s="54"/>
      <c r="J312" s="54"/>
      <c r="K312" s="54"/>
      <c r="L312" s="54"/>
      <c r="M312" s="54"/>
      <c r="N312" s="54"/>
      <c r="O312" s="54"/>
      <c r="P312" s="54"/>
      <c r="Q312" s="54"/>
      <c r="R312" s="54"/>
      <c r="S312" s="54"/>
      <c r="T312" s="54"/>
      <c r="U312" s="54"/>
      <c r="V312" s="54"/>
      <c r="W312" s="54"/>
    </row>
    <row r="313" spans="2:23" x14ac:dyDescent="0.45">
      <c r="B313" s="54"/>
      <c r="C313" s="54"/>
      <c r="D313" s="54"/>
      <c r="E313" s="54"/>
      <c r="F313" s="54"/>
      <c r="G313" s="54"/>
      <c r="H313" s="54"/>
      <c r="I313" s="54"/>
      <c r="J313" s="54"/>
      <c r="K313" s="54"/>
      <c r="L313" s="54"/>
      <c r="M313" s="54"/>
      <c r="N313" s="54"/>
      <c r="O313" s="54"/>
      <c r="P313" s="54"/>
      <c r="Q313" s="54"/>
      <c r="R313" s="54"/>
      <c r="S313" s="54"/>
      <c r="T313" s="54"/>
      <c r="U313" s="54"/>
      <c r="V313" s="54"/>
      <c r="W313" s="54"/>
    </row>
    <row r="314" spans="2:23" x14ac:dyDescent="0.45">
      <c r="B314" s="54"/>
      <c r="C314" s="54"/>
      <c r="D314" s="54"/>
      <c r="E314" s="54"/>
      <c r="F314" s="54"/>
      <c r="G314" s="54"/>
      <c r="H314" s="54"/>
      <c r="I314" s="54"/>
      <c r="J314" s="54"/>
      <c r="K314" s="54"/>
      <c r="L314" s="54"/>
      <c r="M314" s="54"/>
      <c r="N314" s="54"/>
      <c r="O314" s="54"/>
      <c r="P314" s="54"/>
      <c r="Q314" s="54"/>
      <c r="R314" s="54"/>
      <c r="S314" s="54"/>
      <c r="T314" s="54"/>
      <c r="U314" s="54"/>
      <c r="V314" s="54"/>
      <c r="W314" s="54"/>
    </row>
    <row r="315" spans="2:23" x14ac:dyDescent="0.45">
      <c r="B315" s="54"/>
      <c r="C315" s="54"/>
      <c r="D315" s="54"/>
      <c r="E315" s="54"/>
      <c r="F315" s="54"/>
      <c r="G315" s="54"/>
      <c r="H315" s="54"/>
      <c r="I315" s="54"/>
      <c r="J315" s="54"/>
      <c r="K315" s="54"/>
      <c r="L315" s="54"/>
      <c r="M315" s="54"/>
      <c r="N315" s="54"/>
      <c r="O315" s="54"/>
      <c r="P315" s="54"/>
      <c r="Q315" s="54"/>
      <c r="R315" s="54"/>
      <c r="S315" s="54"/>
      <c r="T315" s="54"/>
      <c r="U315" s="54"/>
      <c r="V315" s="54"/>
      <c r="W315" s="54"/>
    </row>
    <row r="316" spans="2:23" x14ac:dyDescent="0.45">
      <c r="B316" s="54"/>
      <c r="C316" s="54"/>
      <c r="D316" s="54"/>
      <c r="E316" s="54"/>
      <c r="F316" s="54"/>
      <c r="G316" s="54"/>
      <c r="H316" s="54"/>
      <c r="I316" s="54"/>
      <c r="J316" s="54"/>
      <c r="K316" s="54"/>
      <c r="L316" s="54"/>
      <c r="M316" s="54"/>
      <c r="N316" s="54"/>
      <c r="O316" s="54"/>
      <c r="P316" s="54"/>
      <c r="Q316" s="54"/>
      <c r="R316" s="54"/>
      <c r="S316" s="54"/>
      <c r="T316" s="54"/>
      <c r="U316" s="54"/>
      <c r="V316" s="54"/>
      <c r="W316" s="54"/>
    </row>
    <row r="317" spans="2:23" x14ac:dyDescent="0.45">
      <c r="B317" s="54"/>
      <c r="C317" s="54"/>
      <c r="D317" s="54"/>
      <c r="E317" s="54"/>
      <c r="F317" s="54"/>
      <c r="G317" s="54"/>
      <c r="H317" s="54"/>
      <c r="I317" s="54"/>
      <c r="J317" s="54"/>
      <c r="K317" s="54"/>
      <c r="L317" s="54"/>
      <c r="M317" s="54"/>
      <c r="N317" s="54"/>
      <c r="O317" s="54"/>
      <c r="P317" s="54"/>
      <c r="Q317" s="54"/>
      <c r="R317" s="54"/>
      <c r="S317" s="54"/>
      <c r="T317" s="54"/>
      <c r="U317" s="54"/>
      <c r="V317" s="54"/>
      <c r="W317" s="54"/>
    </row>
    <row r="318" spans="2:23" x14ac:dyDescent="0.45">
      <c r="B318" s="54"/>
      <c r="C318" s="54"/>
      <c r="D318" s="54"/>
      <c r="E318" s="54"/>
      <c r="F318" s="54"/>
      <c r="G318" s="54"/>
      <c r="H318" s="54"/>
      <c r="I318" s="54"/>
      <c r="J318" s="54"/>
      <c r="K318" s="54"/>
      <c r="L318" s="54"/>
      <c r="M318" s="54"/>
      <c r="N318" s="54"/>
      <c r="O318" s="54"/>
      <c r="P318" s="54"/>
      <c r="Q318" s="54"/>
      <c r="R318" s="54"/>
      <c r="S318" s="54"/>
      <c r="T318" s="54"/>
      <c r="U318" s="54"/>
      <c r="V318" s="54"/>
      <c r="W318" s="54"/>
    </row>
    <row r="319" spans="2:23" x14ac:dyDescent="0.45">
      <c r="B319" s="54"/>
      <c r="C319" s="54"/>
      <c r="D319" s="54"/>
      <c r="E319" s="54"/>
      <c r="F319" s="54"/>
      <c r="G319" s="54"/>
      <c r="H319" s="54"/>
      <c r="I319" s="54"/>
      <c r="J319" s="54"/>
      <c r="K319" s="54"/>
      <c r="L319" s="54"/>
      <c r="M319" s="54"/>
      <c r="N319" s="54"/>
      <c r="O319" s="54"/>
      <c r="P319" s="54"/>
      <c r="Q319" s="54"/>
      <c r="R319" s="54"/>
      <c r="S319" s="54"/>
      <c r="T319" s="54"/>
      <c r="U319" s="54"/>
      <c r="V319" s="54"/>
      <c r="W319" s="54"/>
    </row>
    <row r="320" spans="2:23" x14ac:dyDescent="0.45">
      <c r="B320" s="54"/>
      <c r="C320" s="54"/>
      <c r="D320" s="54"/>
      <c r="E320" s="54"/>
      <c r="F320" s="54"/>
      <c r="G320" s="54"/>
      <c r="H320" s="54"/>
      <c r="I320" s="54"/>
      <c r="J320" s="54"/>
      <c r="K320" s="54"/>
      <c r="L320" s="54"/>
      <c r="M320" s="54"/>
      <c r="N320" s="54"/>
      <c r="O320" s="54"/>
      <c r="P320" s="54"/>
      <c r="Q320" s="54"/>
      <c r="R320" s="54"/>
      <c r="S320" s="54"/>
      <c r="T320" s="54"/>
      <c r="U320" s="54"/>
      <c r="V320" s="54"/>
      <c r="W320" s="54"/>
    </row>
    <row r="321" spans="2:23" x14ac:dyDescent="0.45">
      <c r="B321" s="54"/>
      <c r="C321" s="54"/>
      <c r="D321" s="54"/>
      <c r="E321" s="54"/>
      <c r="F321" s="54"/>
      <c r="G321" s="54"/>
      <c r="H321" s="54"/>
      <c r="I321" s="54"/>
      <c r="J321" s="54"/>
      <c r="K321" s="54"/>
      <c r="L321" s="54"/>
      <c r="M321" s="54"/>
      <c r="N321" s="54"/>
      <c r="O321" s="54"/>
      <c r="P321" s="54"/>
      <c r="Q321" s="54"/>
      <c r="R321" s="54"/>
      <c r="S321" s="54"/>
      <c r="T321" s="54"/>
      <c r="U321" s="54"/>
      <c r="V321" s="54"/>
      <c r="W321" s="54"/>
    </row>
    <row r="322" spans="2:23" x14ac:dyDescent="0.45">
      <c r="B322" s="54"/>
      <c r="C322" s="54"/>
      <c r="D322" s="54"/>
      <c r="E322" s="54"/>
      <c r="F322" s="54"/>
      <c r="G322" s="54"/>
      <c r="H322" s="54"/>
      <c r="I322" s="54"/>
      <c r="J322" s="54"/>
      <c r="K322" s="54"/>
      <c r="L322" s="54"/>
      <c r="M322" s="54"/>
      <c r="N322" s="54"/>
      <c r="O322" s="54"/>
      <c r="P322" s="54"/>
      <c r="Q322" s="54"/>
      <c r="R322" s="54"/>
      <c r="S322" s="54"/>
      <c r="T322" s="54"/>
      <c r="U322" s="54"/>
      <c r="V322" s="54"/>
      <c r="W322" s="54"/>
    </row>
    <row r="323" spans="2:23" x14ac:dyDescent="0.45">
      <c r="B323" s="54"/>
      <c r="C323" s="54"/>
      <c r="D323" s="54"/>
      <c r="E323" s="54"/>
      <c r="F323" s="54"/>
      <c r="G323" s="54"/>
      <c r="H323" s="54"/>
      <c r="I323" s="54"/>
      <c r="J323" s="54"/>
      <c r="K323" s="54"/>
      <c r="L323" s="54"/>
      <c r="M323" s="54"/>
      <c r="N323" s="54"/>
      <c r="O323" s="54"/>
      <c r="P323" s="54"/>
      <c r="Q323" s="54"/>
      <c r="R323" s="54"/>
      <c r="S323" s="54"/>
      <c r="T323" s="54"/>
      <c r="U323" s="54"/>
      <c r="V323" s="54"/>
      <c r="W323" s="54"/>
    </row>
    <row r="324" spans="2:23" x14ac:dyDescent="0.45">
      <c r="B324" s="54"/>
      <c r="C324" s="54"/>
      <c r="D324" s="54"/>
      <c r="E324" s="54"/>
      <c r="F324" s="54"/>
      <c r="G324" s="54"/>
      <c r="H324" s="54"/>
      <c r="I324" s="54"/>
      <c r="J324" s="54"/>
      <c r="K324" s="54"/>
      <c r="L324" s="54"/>
      <c r="M324" s="54"/>
      <c r="N324" s="54"/>
      <c r="O324" s="54"/>
      <c r="P324" s="54"/>
      <c r="Q324" s="54"/>
      <c r="R324" s="54"/>
      <c r="S324" s="54"/>
      <c r="T324" s="54"/>
      <c r="U324" s="54"/>
      <c r="V324" s="54"/>
      <c r="W324" s="54"/>
    </row>
    <row r="325" spans="2:23" x14ac:dyDescent="0.45">
      <c r="B325" s="54"/>
      <c r="C325" s="54"/>
      <c r="D325" s="54"/>
      <c r="E325" s="54"/>
      <c r="F325" s="54"/>
      <c r="G325" s="54"/>
      <c r="H325" s="54"/>
      <c r="I325" s="54"/>
      <c r="J325" s="54"/>
      <c r="K325" s="54"/>
      <c r="L325" s="54"/>
      <c r="M325" s="54"/>
      <c r="N325" s="54"/>
      <c r="O325" s="54"/>
      <c r="P325" s="54"/>
      <c r="Q325" s="54"/>
      <c r="R325" s="54"/>
      <c r="S325" s="54"/>
      <c r="T325" s="54"/>
      <c r="U325" s="54"/>
      <c r="V325" s="54"/>
      <c r="W325" s="54"/>
    </row>
    <row r="326" spans="2:23" x14ac:dyDescent="0.45">
      <c r="B326" s="54"/>
      <c r="C326" s="54"/>
      <c r="D326" s="54"/>
      <c r="E326" s="54"/>
      <c r="F326" s="54"/>
      <c r="G326" s="54"/>
      <c r="H326" s="54"/>
      <c r="I326" s="54"/>
      <c r="J326" s="54"/>
      <c r="K326" s="54"/>
      <c r="L326" s="54"/>
      <c r="M326" s="54"/>
      <c r="N326" s="54"/>
      <c r="O326" s="54"/>
      <c r="P326" s="54"/>
      <c r="Q326" s="54"/>
      <c r="R326" s="54"/>
      <c r="S326" s="54"/>
      <c r="T326" s="54"/>
      <c r="U326" s="54"/>
      <c r="V326" s="54"/>
      <c r="W326" s="54"/>
    </row>
    <row r="327" spans="2:23" x14ac:dyDescent="0.45">
      <c r="B327" s="54"/>
      <c r="C327" s="54"/>
      <c r="D327" s="54"/>
      <c r="E327" s="54"/>
      <c r="F327" s="54"/>
      <c r="G327" s="54"/>
      <c r="H327" s="54"/>
      <c r="I327" s="54"/>
      <c r="J327" s="54"/>
      <c r="K327" s="54"/>
      <c r="L327" s="54"/>
      <c r="M327" s="54"/>
      <c r="N327" s="54"/>
      <c r="O327" s="54"/>
      <c r="P327" s="54"/>
      <c r="Q327" s="54"/>
      <c r="R327" s="54"/>
      <c r="S327" s="54"/>
      <c r="T327" s="54"/>
      <c r="U327" s="54"/>
      <c r="V327" s="54"/>
      <c r="W327" s="54"/>
    </row>
    <row r="328" spans="2:23" x14ac:dyDescent="0.45">
      <c r="B328" s="54"/>
      <c r="C328" s="54"/>
      <c r="D328" s="54"/>
      <c r="E328" s="54"/>
      <c r="F328" s="54"/>
      <c r="G328" s="54"/>
      <c r="H328" s="54"/>
      <c r="I328" s="54"/>
      <c r="J328" s="54"/>
      <c r="K328" s="54"/>
      <c r="L328" s="54"/>
      <c r="M328" s="54"/>
      <c r="N328" s="54"/>
      <c r="O328" s="54"/>
      <c r="P328" s="54"/>
      <c r="Q328" s="54"/>
      <c r="R328" s="54"/>
      <c r="S328" s="54"/>
      <c r="T328" s="54"/>
      <c r="U328" s="54"/>
      <c r="V328" s="54"/>
      <c r="W328" s="54"/>
    </row>
    <row r="329" spans="2:23" x14ac:dyDescent="0.45">
      <c r="B329" s="54"/>
      <c r="C329" s="54"/>
      <c r="D329" s="54"/>
      <c r="E329" s="54"/>
      <c r="F329" s="54"/>
      <c r="G329" s="54"/>
      <c r="H329" s="54"/>
      <c r="I329" s="54"/>
      <c r="J329" s="54"/>
      <c r="K329" s="54"/>
      <c r="L329" s="54"/>
      <c r="M329" s="54"/>
      <c r="N329" s="54"/>
      <c r="O329" s="54"/>
      <c r="P329" s="54"/>
      <c r="Q329" s="54"/>
      <c r="R329" s="54"/>
      <c r="S329" s="54"/>
      <c r="T329" s="54"/>
      <c r="U329" s="54"/>
      <c r="V329" s="54"/>
      <c r="W329" s="54"/>
    </row>
    <row r="330" spans="2:23" x14ac:dyDescent="0.45">
      <c r="B330" s="54"/>
      <c r="C330" s="54"/>
      <c r="D330" s="54"/>
      <c r="E330" s="54"/>
      <c r="F330" s="54"/>
      <c r="G330" s="54"/>
      <c r="H330" s="54"/>
      <c r="I330" s="54"/>
      <c r="J330" s="54"/>
      <c r="K330" s="54"/>
      <c r="L330" s="54"/>
      <c r="M330" s="54"/>
      <c r="N330" s="54"/>
      <c r="O330" s="54"/>
      <c r="P330" s="54"/>
      <c r="Q330" s="54"/>
      <c r="R330" s="54"/>
      <c r="S330" s="54"/>
      <c r="T330" s="54"/>
      <c r="U330" s="54"/>
      <c r="V330" s="54"/>
      <c r="W330" s="54"/>
    </row>
    <row r="331" spans="2:23" x14ac:dyDescent="0.45">
      <c r="B331" s="54"/>
      <c r="C331" s="54"/>
      <c r="D331" s="54"/>
      <c r="E331" s="54"/>
      <c r="F331" s="54"/>
      <c r="G331" s="54"/>
      <c r="H331" s="54"/>
      <c r="I331" s="54"/>
      <c r="J331" s="54"/>
      <c r="K331" s="54"/>
      <c r="L331" s="54"/>
      <c r="M331" s="54"/>
      <c r="N331" s="54"/>
      <c r="O331" s="54"/>
      <c r="P331" s="54"/>
      <c r="Q331" s="54"/>
      <c r="R331" s="54"/>
      <c r="S331" s="54"/>
      <c r="T331" s="54"/>
      <c r="U331" s="54"/>
      <c r="V331" s="54"/>
      <c r="W331" s="54"/>
    </row>
    <row r="332" spans="2:23" x14ac:dyDescent="0.45">
      <c r="B332" s="54"/>
      <c r="C332" s="54"/>
      <c r="D332" s="54"/>
      <c r="E332" s="54"/>
      <c r="F332" s="54"/>
      <c r="G332" s="54"/>
      <c r="H332" s="54"/>
      <c r="I332" s="54"/>
      <c r="J332" s="54"/>
      <c r="K332" s="54"/>
      <c r="L332" s="54"/>
      <c r="M332" s="54"/>
      <c r="N332" s="54"/>
      <c r="O332" s="54"/>
      <c r="P332" s="54"/>
      <c r="Q332" s="54"/>
      <c r="R332" s="54"/>
      <c r="S332" s="54"/>
      <c r="T332" s="54"/>
      <c r="U332" s="54"/>
      <c r="V332" s="54"/>
      <c r="W332" s="54"/>
    </row>
    <row r="333" spans="2:23" x14ac:dyDescent="0.45">
      <c r="B333" s="54"/>
      <c r="C333" s="54"/>
      <c r="D333" s="54"/>
      <c r="E333" s="54"/>
      <c r="F333" s="54"/>
      <c r="G333" s="54"/>
      <c r="H333" s="54"/>
      <c r="I333" s="54"/>
      <c r="J333" s="54"/>
      <c r="K333" s="54"/>
      <c r="L333" s="54"/>
      <c r="M333" s="54"/>
      <c r="N333" s="54"/>
      <c r="O333" s="54"/>
      <c r="P333" s="54"/>
      <c r="Q333" s="54"/>
      <c r="R333" s="54"/>
      <c r="S333" s="54"/>
      <c r="T333" s="54"/>
      <c r="U333" s="54"/>
      <c r="V333" s="54"/>
      <c r="W333" s="54"/>
    </row>
    <row r="334" spans="2:23" x14ac:dyDescent="0.45">
      <c r="B334" s="54"/>
      <c r="C334" s="54"/>
      <c r="D334" s="54"/>
      <c r="E334" s="54"/>
      <c r="F334" s="54"/>
      <c r="G334" s="54"/>
      <c r="H334" s="54"/>
      <c r="I334" s="54"/>
      <c r="J334" s="54"/>
      <c r="K334" s="54"/>
      <c r="L334" s="54"/>
      <c r="M334" s="54"/>
      <c r="N334" s="54"/>
      <c r="O334" s="54"/>
      <c r="P334" s="54"/>
      <c r="Q334" s="54"/>
      <c r="R334" s="54"/>
      <c r="S334" s="54"/>
      <c r="T334" s="54"/>
      <c r="U334" s="54"/>
      <c r="V334" s="54"/>
      <c r="W334" s="54"/>
    </row>
    <row r="335" spans="2:23" x14ac:dyDescent="0.45">
      <c r="B335" s="54"/>
      <c r="C335" s="54"/>
      <c r="D335" s="54"/>
      <c r="E335" s="54"/>
      <c r="F335" s="54"/>
      <c r="G335" s="54"/>
      <c r="H335" s="54"/>
      <c r="I335" s="54"/>
      <c r="J335" s="54"/>
      <c r="K335" s="54"/>
      <c r="L335" s="54"/>
      <c r="M335" s="54"/>
      <c r="N335" s="54"/>
      <c r="O335" s="54"/>
      <c r="P335" s="54"/>
      <c r="Q335" s="54"/>
      <c r="R335" s="54"/>
      <c r="S335" s="54"/>
      <c r="T335" s="54"/>
      <c r="U335" s="54"/>
      <c r="V335" s="54"/>
      <c r="W335" s="54"/>
    </row>
    <row r="336" spans="2:23" x14ac:dyDescent="0.45">
      <c r="B336" s="54"/>
      <c r="C336" s="54"/>
      <c r="D336" s="54"/>
      <c r="E336" s="54"/>
      <c r="F336" s="54"/>
      <c r="G336" s="54"/>
      <c r="H336" s="54"/>
      <c r="I336" s="54"/>
      <c r="J336" s="54"/>
      <c r="K336" s="54"/>
      <c r="L336" s="54"/>
      <c r="M336" s="54"/>
      <c r="N336" s="54"/>
      <c r="O336" s="54"/>
      <c r="P336" s="54"/>
      <c r="Q336" s="54"/>
      <c r="R336" s="54"/>
      <c r="S336" s="54"/>
      <c r="T336" s="54"/>
      <c r="U336" s="54"/>
      <c r="V336" s="54"/>
      <c r="W336" s="54"/>
    </row>
    <row r="337" spans="2:23" x14ac:dyDescent="0.45">
      <c r="B337" s="54"/>
      <c r="C337" s="54"/>
      <c r="D337" s="54"/>
      <c r="E337" s="54"/>
      <c r="F337" s="54"/>
      <c r="G337" s="54"/>
      <c r="H337" s="54"/>
      <c r="I337" s="54"/>
      <c r="J337" s="54"/>
      <c r="K337" s="54"/>
      <c r="L337" s="54"/>
      <c r="M337" s="54"/>
      <c r="N337" s="54"/>
      <c r="O337" s="54"/>
      <c r="P337" s="54"/>
      <c r="Q337" s="54"/>
      <c r="R337" s="54"/>
      <c r="S337" s="54"/>
      <c r="T337" s="54"/>
      <c r="U337" s="54"/>
      <c r="V337" s="54"/>
      <c r="W337" s="54"/>
    </row>
    <row r="338" spans="2:23" x14ac:dyDescent="0.45">
      <c r="B338" s="54"/>
      <c r="C338" s="54"/>
      <c r="D338" s="54"/>
      <c r="E338" s="54"/>
      <c r="F338" s="54"/>
      <c r="G338" s="54"/>
      <c r="H338" s="54"/>
      <c r="I338" s="54"/>
      <c r="J338" s="54"/>
      <c r="K338" s="54"/>
      <c r="L338" s="54"/>
      <c r="M338" s="54"/>
      <c r="N338" s="54"/>
      <c r="O338" s="54"/>
      <c r="P338" s="54"/>
      <c r="Q338" s="54"/>
      <c r="R338" s="54"/>
      <c r="S338" s="54"/>
      <c r="T338" s="54"/>
      <c r="U338" s="54"/>
      <c r="V338" s="54"/>
      <c r="W338" s="54"/>
    </row>
    <row r="339" spans="2:23" x14ac:dyDescent="0.45">
      <c r="B339" s="54"/>
      <c r="C339" s="54"/>
      <c r="D339" s="54"/>
      <c r="E339" s="54"/>
      <c r="F339" s="54"/>
      <c r="G339" s="54"/>
      <c r="H339" s="54"/>
      <c r="I339" s="54"/>
      <c r="J339" s="54"/>
      <c r="K339" s="54"/>
      <c r="L339" s="54"/>
      <c r="M339" s="54"/>
      <c r="N339" s="54"/>
      <c r="O339" s="54"/>
      <c r="P339" s="54"/>
      <c r="Q339" s="54"/>
      <c r="R339" s="54"/>
      <c r="S339" s="54"/>
      <c r="T339" s="54"/>
      <c r="U339" s="54"/>
      <c r="V339" s="54"/>
      <c r="W339" s="54"/>
    </row>
    <row r="340" spans="2:23" x14ac:dyDescent="0.45">
      <c r="B340" s="54"/>
      <c r="C340" s="54"/>
      <c r="D340" s="54"/>
      <c r="E340" s="54"/>
      <c r="F340" s="54"/>
      <c r="G340" s="54"/>
      <c r="H340" s="54"/>
      <c r="I340" s="54"/>
      <c r="J340" s="54"/>
      <c r="K340" s="54"/>
      <c r="L340" s="54"/>
      <c r="M340" s="54"/>
      <c r="N340" s="54"/>
      <c r="O340" s="54"/>
      <c r="P340" s="54"/>
      <c r="Q340" s="54"/>
      <c r="R340" s="54"/>
      <c r="S340" s="54"/>
      <c r="T340" s="54"/>
      <c r="U340" s="54"/>
      <c r="V340" s="54"/>
      <c r="W340" s="54"/>
    </row>
    <row r="341" spans="2:23" x14ac:dyDescent="0.45">
      <c r="B341" s="54"/>
      <c r="C341" s="54"/>
      <c r="D341" s="54"/>
      <c r="E341" s="54"/>
      <c r="F341" s="54"/>
      <c r="G341" s="54"/>
      <c r="H341" s="54"/>
      <c r="I341" s="54"/>
      <c r="J341" s="54"/>
      <c r="K341" s="54"/>
      <c r="L341" s="54"/>
      <c r="M341" s="54"/>
      <c r="N341" s="54"/>
      <c r="O341" s="54"/>
      <c r="P341" s="54"/>
      <c r="Q341" s="54"/>
      <c r="R341" s="54"/>
      <c r="S341" s="54"/>
      <c r="T341" s="54"/>
      <c r="U341" s="54"/>
      <c r="V341" s="54"/>
      <c r="W341" s="54"/>
    </row>
    <row r="342" spans="2:23" x14ac:dyDescent="0.45">
      <c r="B342" s="54"/>
      <c r="C342" s="54"/>
      <c r="D342" s="54"/>
      <c r="E342" s="54"/>
      <c r="F342" s="54"/>
      <c r="G342" s="54"/>
      <c r="H342" s="54"/>
      <c r="I342" s="54"/>
      <c r="J342" s="54"/>
      <c r="K342" s="54"/>
      <c r="L342" s="54"/>
      <c r="M342" s="54"/>
      <c r="N342" s="54"/>
      <c r="O342" s="54"/>
      <c r="P342" s="54"/>
      <c r="Q342" s="54"/>
      <c r="R342" s="54"/>
      <c r="S342" s="54"/>
      <c r="T342" s="54"/>
      <c r="U342" s="54"/>
      <c r="V342" s="54"/>
      <c r="W342" s="54"/>
    </row>
    <row r="343" spans="2:23" x14ac:dyDescent="0.45">
      <c r="B343" s="54"/>
      <c r="C343" s="54"/>
      <c r="D343" s="54"/>
      <c r="E343" s="54"/>
      <c r="F343" s="54"/>
      <c r="G343" s="54"/>
      <c r="H343" s="54"/>
      <c r="I343" s="54"/>
      <c r="J343" s="54"/>
      <c r="K343" s="54"/>
      <c r="L343" s="54"/>
      <c r="M343" s="54"/>
      <c r="N343" s="54"/>
      <c r="O343" s="54"/>
      <c r="P343" s="54"/>
      <c r="Q343" s="54"/>
      <c r="R343" s="54"/>
      <c r="S343" s="54"/>
      <c r="T343" s="54"/>
      <c r="U343" s="54"/>
      <c r="V343" s="54"/>
      <c r="W343" s="54"/>
    </row>
    <row r="344" spans="2:23" x14ac:dyDescent="0.45">
      <c r="B344" s="54"/>
      <c r="C344" s="54"/>
      <c r="D344" s="54"/>
      <c r="E344" s="54"/>
      <c r="F344" s="54"/>
      <c r="G344" s="54"/>
      <c r="H344" s="54"/>
      <c r="I344" s="54"/>
      <c r="J344" s="54"/>
      <c r="K344" s="54"/>
      <c r="L344" s="54"/>
      <c r="M344" s="54"/>
      <c r="N344" s="54"/>
      <c r="O344" s="54"/>
      <c r="P344" s="54"/>
      <c r="Q344" s="54"/>
      <c r="R344" s="54"/>
      <c r="S344" s="54"/>
      <c r="T344" s="54"/>
      <c r="U344" s="54"/>
      <c r="V344" s="54"/>
      <c r="W344" s="54"/>
    </row>
    <row r="345" spans="2:23" x14ac:dyDescent="0.45">
      <c r="B345" s="54"/>
      <c r="C345" s="54"/>
      <c r="D345" s="54"/>
      <c r="E345" s="54"/>
      <c r="F345" s="54"/>
      <c r="G345" s="54"/>
      <c r="H345" s="54"/>
      <c r="I345" s="54"/>
      <c r="J345" s="54"/>
      <c r="K345" s="54"/>
      <c r="L345" s="54"/>
      <c r="M345" s="54"/>
      <c r="N345" s="54"/>
      <c r="O345" s="54"/>
      <c r="P345" s="54"/>
      <c r="Q345" s="54"/>
      <c r="R345" s="54"/>
      <c r="S345" s="54"/>
      <c r="T345" s="54"/>
      <c r="U345" s="54"/>
      <c r="V345" s="54"/>
      <c r="W345" s="54"/>
    </row>
    <row r="346" spans="2:23" x14ac:dyDescent="0.45">
      <c r="B346" s="54"/>
      <c r="C346" s="54"/>
      <c r="D346" s="54"/>
      <c r="E346" s="54"/>
      <c r="F346" s="54"/>
      <c r="G346" s="54"/>
      <c r="H346" s="54"/>
      <c r="I346" s="54"/>
      <c r="J346" s="54"/>
      <c r="K346" s="54"/>
      <c r="L346" s="54"/>
      <c r="M346" s="54"/>
      <c r="N346" s="54"/>
      <c r="O346" s="54"/>
      <c r="P346" s="54"/>
      <c r="Q346" s="54"/>
      <c r="R346" s="54"/>
      <c r="S346" s="54"/>
      <c r="T346" s="54"/>
      <c r="U346" s="54"/>
      <c r="V346" s="54"/>
      <c r="W346" s="54"/>
    </row>
    <row r="347" spans="2:23" x14ac:dyDescent="0.45">
      <c r="B347" s="54"/>
      <c r="C347" s="54"/>
      <c r="D347" s="54"/>
      <c r="E347" s="54"/>
      <c r="F347" s="54"/>
      <c r="G347" s="54"/>
      <c r="H347" s="54"/>
      <c r="I347" s="54"/>
      <c r="J347" s="54"/>
      <c r="K347" s="54"/>
      <c r="L347" s="54"/>
      <c r="M347" s="54"/>
      <c r="N347" s="54"/>
      <c r="O347" s="54"/>
      <c r="P347" s="54"/>
      <c r="Q347" s="54"/>
      <c r="R347" s="54"/>
      <c r="S347" s="54"/>
      <c r="T347" s="54"/>
      <c r="U347" s="54"/>
      <c r="V347" s="54"/>
      <c r="W347" s="54"/>
    </row>
    <row r="348" spans="2:23" x14ac:dyDescent="0.45">
      <c r="B348" s="54"/>
      <c r="C348" s="54"/>
      <c r="D348" s="54"/>
      <c r="E348" s="54"/>
      <c r="F348" s="54"/>
      <c r="G348" s="54"/>
      <c r="H348" s="54"/>
      <c r="I348" s="54"/>
      <c r="J348" s="54"/>
      <c r="K348" s="54"/>
      <c r="L348" s="54"/>
      <c r="M348" s="54"/>
      <c r="N348" s="54"/>
      <c r="O348" s="54"/>
      <c r="P348" s="54"/>
      <c r="Q348" s="54"/>
      <c r="R348" s="54"/>
      <c r="S348" s="54"/>
      <c r="T348" s="54"/>
      <c r="U348" s="54"/>
      <c r="V348" s="54"/>
      <c r="W348" s="54"/>
    </row>
    <row r="349" spans="2:23" x14ac:dyDescent="0.45">
      <c r="B349" s="54"/>
      <c r="C349" s="54"/>
      <c r="D349" s="54"/>
      <c r="E349" s="54"/>
      <c r="F349" s="54"/>
      <c r="G349" s="54"/>
      <c r="H349" s="54"/>
      <c r="I349" s="54"/>
      <c r="J349" s="54"/>
      <c r="K349" s="54"/>
      <c r="L349" s="54"/>
      <c r="M349" s="54"/>
      <c r="N349" s="54"/>
      <c r="O349" s="54"/>
      <c r="P349" s="54"/>
      <c r="Q349" s="54"/>
      <c r="R349" s="54"/>
      <c r="S349" s="54"/>
      <c r="T349" s="54"/>
      <c r="U349" s="54"/>
      <c r="V349" s="54"/>
      <c r="W349" s="54"/>
    </row>
    <row r="350" spans="2:23" x14ac:dyDescent="0.45">
      <c r="B350" s="54"/>
      <c r="C350" s="54"/>
      <c r="D350" s="54"/>
      <c r="E350" s="54"/>
      <c r="F350" s="54"/>
      <c r="G350" s="54"/>
      <c r="H350" s="54"/>
      <c r="I350" s="54"/>
      <c r="J350" s="54"/>
      <c r="K350" s="54"/>
      <c r="L350" s="54"/>
      <c r="M350" s="54"/>
      <c r="N350" s="54"/>
      <c r="O350" s="54"/>
      <c r="P350" s="54"/>
      <c r="Q350" s="54"/>
      <c r="R350" s="54"/>
      <c r="S350" s="54"/>
      <c r="T350" s="54"/>
      <c r="U350" s="54"/>
      <c r="V350" s="54"/>
      <c r="W350" s="54"/>
    </row>
    <row r="351" spans="2:23" x14ac:dyDescent="0.45">
      <c r="B351" s="54"/>
      <c r="C351" s="54"/>
      <c r="D351" s="54"/>
      <c r="E351" s="54"/>
      <c r="F351" s="54"/>
      <c r="G351" s="54"/>
      <c r="H351" s="54"/>
      <c r="I351" s="54"/>
      <c r="J351" s="54"/>
      <c r="K351" s="54"/>
      <c r="L351" s="54"/>
      <c r="M351" s="54"/>
      <c r="N351" s="54"/>
      <c r="O351" s="54"/>
      <c r="P351" s="54"/>
      <c r="Q351" s="54"/>
      <c r="R351" s="54"/>
      <c r="S351" s="54"/>
      <c r="T351" s="54"/>
      <c r="U351" s="54"/>
      <c r="V351" s="54"/>
      <c r="W351" s="54"/>
    </row>
    <row r="352" spans="2:23" x14ac:dyDescent="0.45">
      <c r="B352" s="54"/>
      <c r="C352" s="54"/>
      <c r="D352" s="54"/>
      <c r="E352" s="54"/>
      <c r="F352" s="54"/>
      <c r="G352" s="54"/>
      <c r="H352" s="54"/>
      <c r="I352" s="54"/>
      <c r="J352" s="54"/>
      <c r="K352" s="54"/>
      <c r="L352" s="54"/>
      <c r="M352" s="54"/>
      <c r="N352" s="54"/>
      <c r="O352" s="54"/>
      <c r="P352" s="54"/>
      <c r="Q352" s="54"/>
      <c r="R352" s="54"/>
      <c r="S352" s="54"/>
      <c r="T352" s="54"/>
      <c r="U352" s="54"/>
      <c r="V352" s="54"/>
      <c r="W352" s="54"/>
    </row>
    <row r="353" spans="2:23" x14ac:dyDescent="0.45">
      <c r="B353" s="54"/>
      <c r="C353" s="54"/>
      <c r="D353" s="54"/>
      <c r="E353" s="54"/>
      <c r="F353" s="54"/>
      <c r="G353" s="54"/>
      <c r="H353" s="54"/>
      <c r="I353" s="54"/>
      <c r="J353" s="54"/>
      <c r="K353" s="54"/>
      <c r="L353" s="54"/>
      <c r="M353" s="54"/>
      <c r="N353" s="54"/>
      <c r="O353" s="54"/>
      <c r="P353" s="54"/>
      <c r="Q353" s="54"/>
      <c r="R353" s="54"/>
      <c r="S353" s="54"/>
      <c r="T353" s="54"/>
      <c r="U353" s="54"/>
      <c r="V353" s="54"/>
      <c r="W353" s="54"/>
    </row>
    <row r="354" spans="2:23" x14ac:dyDescent="0.45">
      <c r="B354" s="54"/>
      <c r="C354" s="54"/>
      <c r="D354" s="54"/>
      <c r="E354" s="54"/>
      <c r="F354" s="54"/>
      <c r="G354" s="54"/>
      <c r="H354" s="54"/>
      <c r="I354" s="54"/>
      <c r="J354" s="54"/>
      <c r="K354" s="54"/>
      <c r="L354" s="54"/>
      <c r="M354" s="54"/>
      <c r="N354" s="54"/>
      <c r="O354" s="54"/>
      <c r="P354" s="54"/>
      <c r="Q354" s="54"/>
      <c r="R354" s="54"/>
      <c r="S354" s="54"/>
      <c r="T354" s="54"/>
      <c r="U354" s="54"/>
      <c r="V354" s="54"/>
      <c r="W354" s="54"/>
    </row>
    <row r="355" spans="2:23" x14ac:dyDescent="0.45">
      <c r="B355" s="54"/>
      <c r="C355" s="54"/>
      <c r="D355" s="54"/>
      <c r="E355" s="54"/>
      <c r="F355" s="54"/>
      <c r="G355" s="54"/>
      <c r="H355" s="54"/>
      <c r="I355" s="54"/>
      <c r="J355" s="54"/>
      <c r="K355" s="54"/>
      <c r="L355" s="54"/>
      <c r="M355" s="54"/>
      <c r="N355" s="54"/>
      <c r="O355" s="54"/>
      <c r="P355" s="54"/>
      <c r="Q355" s="54"/>
      <c r="R355" s="54"/>
      <c r="S355" s="54"/>
      <c r="T355" s="54"/>
      <c r="U355" s="54"/>
      <c r="V355" s="54"/>
      <c r="W355" s="54"/>
    </row>
    <row r="356" spans="2:23" x14ac:dyDescent="0.45">
      <c r="B356" s="54"/>
      <c r="C356" s="54"/>
      <c r="D356" s="54"/>
      <c r="E356" s="54"/>
      <c r="F356" s="54"/>
      <c r="G356" s="54"/>
      <c r="H356" s="54"/>
      <c r="I356" s="54"/>
      <c r="J356" s="54"/>
      <c r="K356" s="54"/>
      <c r="L356" s="54"/>
      <c r="M356" s="54"/>
      <c r="N356" s="54"/>
      <c r="O356" s="54"/>
      <c r="P356" s="54"/>
      <c r="Q356" s="54"/>
      <c r="R356" s="54"/>
      <c r="S356" s="54"/>
      <c r="T356" s="54"/>
      <c r="U356" s="54"/>
      <c r="V356" s="54"/>
      <c r="W356" s="54"/>
    </row>
    <row r="357" spans="2:23" x14ac:dyDescent="0.45">
      <c r="B357" s="54"/>
      <c r="C357" s="54"/>
      <c r="D357" s="54"/>
      <c r="E357" s="54"/>
      <c r="F357" s="54"/>
      <c r="G357" s="54"/>
      <c r="H357" s="54"/>
      <c r="I357" s="54"/>
      <c r="J357" s="54"/>
      <c r="K357" s="54"/>
      <c r="L357" s="54"/>
      <c r="M357" s="54"/>
      <c r="N357" s="54"/>
      <c r="O357" s="54"/>
      <c r="P357" s="54"/>
      <c r="Q357" s="54"/>
      <c r="R357" s="54"/>
      <c r="S357" s="54"/>
      <c r="T357" s="54"/>
      <c r="U357" s="54"/>
      <c r="V357" s="54"/>
      <c r="W357" s="54"/>
    </row>
    <row r="358" spans="2:23" x14ac:dyDescent="0.45">
      <c r="B358" s="54"/>
      <c r="C358" s="54"/>
      <c r="D358" s="54"/>
      <c r="E358" s="54"/>
      <c r="F358" s="54"/>
      <c r="G358" s="54"/>
      <c r="H358" s="54"/>
      <c r="I358" s="54"/>
      <c r="J358" s="54"/>
      <c r="K358" s="54"/>
      <c r="L358" s="54"/>
      <c r="M358" s="54"/>
      <c r="N358" s="54"/>
      <c r="O358" s="54"/>
      <c r="P358" s="54"/>
      <c r="Q358" s="54"/>
      <c r="R358" s="54"/>
      <c r="S358" s="54"/>
      <c r="T358" s="54"/>
      <c r="U358" s="54"/>
      <c r="V358" s="54"/>
      <c r="W358" s="54"/>
    </row>
    <row r="359" spans="2:23" x14ac:dyDescent="0.45">
      <c r="B359" s="54"/>
      <c r="C359" s="54"/>
      <c r="D359" s="54"/>
      <c r="E359" s="54"/>
      <c r="F359" s="54"/>
      <c r="G359" s="54"/>
      <c r="H359" s="54"/>
      <c r="I359" s="54"/>
      <c r="J359" s="54"/>
      <c r="K359" s="54"/>
      <c r="L359" s="54"/>
      <c r="M359" s="54"/>
      <c r="N359" s="54"/>
      <c r="O359" s="54"/>
      <c r="P359" s="54"/>
      <c r="Q359" s="54"/>
      <c r="R359" s="54"/>
      <c r="S359" s="54"/>
      <c r="T359" s="54"/>
      <c r="U359" s="54"/>
      <c r="V359" s="54"/>
      <c r="W359" s="54"/>
    </row>
    <row r="360" spans="2:23" x14ac:dyDescent="0.45">
      <c r="B360" s="54"/>
      <c r="C360" s="54"/>
      <c r="D360" s="54"/>
      <c r="E360" s="54"/>
      <c r="F360" s="54"/>
      <c r="G360" s="54"/>
      <c r="H360" s="54"/>
      <c r="I360" s="54"/>
      <c r="J360" s="54"/>
      <c r="K360" s="54"/>
      <c r="L360" s="54"/>
      <c r="M360" s="54"/>
      <c r="N360" s="54"/>
      <c r="O360" s="54"/>
      <c r="P360" s="54"/>
      <c r="Q360" s="54"/>
      <c r="R360" s="54"/>
      <c r="S360" s="54"/>
      <c r="T360" s="54"/>
      <c r="U360" s="54"/>
      <c r="V360" s="54"/>
      <c r="W360" s="54"/>
    </row>
    <row r="361" spans="2:23" x14ac:dyDescent="0.45">
      <c r="B361" s="54"/>
      <c r="C361" s="54"/>
      <c r="D361" s="54"/>
      <c r="E361" s="54"/>
      <c r="F361" s="54"/>
      <c r="G361" s="54"/>
      <c r="H361" s="54"/>
      <c r="I361" s="54"/>
      <c r="J361" s="54"/>
      <c r="K361" s="54"/>
      <c r="L361" s="54"/>
      <c r="M361" s="54"/>
      <c r="N361" s="54"/>
      <c r="O361" s="54"/>
      <c r="P361" s="54"/>
      <c r="Q361" s="54"/>
      <c r="R361" s="54"/>
      <c r="S361" s="54"/>
      <c r="T361" s="54"/>
      <c r="U361" s="54"/>
      <c r="V361" s="54"/>
      <c r="W361" s="54"/>
    </row>
    <row r="362" spans="2:23" x14ac:dyDescent="0.45">
      <c r="B362" s="54"/>
      <c r="C362" s="54"/>
      <c r="D362" s="54"/>
      <c r="E362" s="54"/>
      <c r="F362" s="54"/>
      <c r="G362" s="54"/>
      <c r="H362" s="54"/>
      <c r="I362" s="54"/>
      <c r="J362" s="54"/>
      <c r="K362" s="54"/>
      <c r="L362" s="54"/>
      <c r="M362" s="54"/>
      <c r="N362" s="54"/>
      <c r="O362" s="54"/>
      <c r="P362" s="54"/>
      <c r="Q362" s="54"/>
      <c r="R362" s="54"/>
      <c r="S362" s="54"/>
      <c r="T362" s="54"/>
      <c r="U362" s="54"/>
      <c r="V362" s="54"/>
      <c r="W362" s="54"/>
    </row>
    <row r="363" spans="2:23" x14ac:dyDescent="0.45">
      <c r="B363" s="54"/>
      <c r="C363" s="54"/>
      <c r="D363" s="54"/>
      <c r="E363" s="54"/>
      <c r="F363" s="54"/>
      <c r="G363" s="54"/>
      <c r="H363" s="54"/>
      <c r="I363" s="54"/>
      <c r="J363" s="54"/>
      <c r="K363" s="54"/>
      <c r="L363" s="54"/>
      <c r="M363" s="54"/>
      <c r="N363" s="54"/>
      <c r="O363" s="54"/>
      <c r="P363" s="54"/>
      <c r="Q363" s="54"/>
      <c r="R363" s="54"/>
      <c r="S363" s="54"/>
      <c r="T363" s="54"/>
      <c r="U363" s="54"/>
      <c r="V363" s="54"/>
      <c r="W363" s="54"/>
    </row>
    <row r="364" spans="2:23" x14ac:dyDescent="0.45">
      <c r="B364" s="54"/>
      <c r="C364" s="54"/>
      <c r="D364" s="54"/>
      <c r="E364" s="54"/>
      <c r="F364" s="54"/>
      <c r="G364" s="54"/>
      <c r="H364" s="54"/>
      <c r="I364" s="54"/>
      <c r="J364" s="54"/>
      <c r="K364" s="54"/>
      <c r="L364" s="54"/>
      <c r="M364" s="54"/>
      <c r="N364" s="54"/>
      <c r="O364" s="54"/>
      <c r="P364" s="54"/>
      <c r="Q364" s="54"/>
      <c r="R364" s="54"/>
      <c r="S364" s="54"/>
      <c r="T364" s="54"/>
      <c r="U364" s="54"/>
      <c r="V364" s="54"/>
      <c r="W364" s="54"/>
    </row>
    <row r="365" spans="2:23" x14ac:dyDescent="0.45">
      <c r="B365" s="54"/>
      <c r="C365" s="54"/>
      <c r="D365" s="54"/>
      <c r="E365" s="54"/>
      <c r="F365" s="54"/>
      <c r="G365" s="54"/>
      <c r="H365" s="54"/>
      <c r="I365" s="54"/>
      <c r="J365" s="54"/>
      <c r="K365" s="54"/>
      <c r="L365" s="54"/>
      <c r="M365" s="54"/>
      <c r="N365" s="54"/>
      <c r="O365" s="54"/>
      <c r="P365" s="54"/>
      <c r="Q365" s="54"/>
      <c r="R365" s="54"/>
      <c r="S365" s="54"/>
      <c r="T365" s="54"/>
      <c r="U365" s="54"/>
      <c r="V365" s="54"/>
      <c r="W365" s="54"/>
    </row>
    <row r="366" spans="2:23" x14ac:dyDescent="0.45">
      <c r="B366" s="54"/>
      <c r="C366" s="54"/>
      <c r="D366" s="54"/>
      <c r="E366" s="54"/>
      <c r="F366" s="54"/>
      <c r="G366" s="54"/>
      <c r="H366" s="54"/>
      <c r="I366" s="54"/>
      <c r="J366" s="54"/>
      <c r="K366" s="54"/>
      <c r="L366" s="54"/>
      <c r="M366" s="54"/>
      <c r="N366" s="54"/>
      <c r="O366" s="54"/>
      <c r="P366" s="54"/>
      <c r="Q366" s="54"/>
      <c r="R366" s="54"/>
      <c r="S366" s="54"/>
      <c r="T366" s="54"/>
      <c r="U366" s="54"/>
      <c r="V366" s="54"/>
      <c r="W366" s="54"/>
    </row>
    <row r="367" spans="2:23" x14ac:dyDescent="0.45">
      <c r="B367" s="54"/>
      <c r="C367" s="54"/>
      <c r="D367" s="54"/>
      <c r="E367" s="54"/>
      <c r="F367" s="54"/>
      <c r="G367" s="54"/>
      <c r="H367" s="54"/>
      <c r="I367" s="54"/>
      <c r="J367" s="54"/>
      <c r="K367" s="54"/>
      <c r="L367" s="54"/>
      <c r="M367" s="54"/>
      <c r="N367" s="54"/>
      <c r="O367" s="54"/>
      <c r="P367" s="54"/>
      <c r="Q367" s="54"/>
      <c r="R367" s="54"/>
      <c r="S367" s="54"/>
      <c r="T367" s="54"/>
      <c r="U367" s="54"/>
      <c r="V367" s="54"/>
      <c r="W367" s="54"/>
    </row>
    <row r="368" spans="2:23" x14ac:dyDescent="0.45">
      <c r="B368" s="54"/>
      <c r="C368" s="54"/>
      <c r="D368" s="54"/>
      <c r="E368" s="54"/>
      <c r="F368" s="54"/>
      <c r="G368" s="54"/>
      <c r="H368" s="54"/>
      <c r="I368" s="54"/>
      <c r="J368" s="54"/>
      <c r="K368" s="54"/>
      <c r="L368" s="54"/>
      <c r="M368" s="54"/>
      <c r="N368" s="54"/>
      <c r="O368" s="54"/>
      <c r="P368" s="54"/>
      <c r="Q368" s="54"/>
      <c r="R368" s="54"/>
      <c r="S368" s="54"/>
      <c r="T368" s="54"/>
      <c r="U368" s="54"/>
      <c r="V368" s="54"/>
      <c r="W368" s="54"/>
    </row>
    <row r="369" spans="2:23" x14ac:dyDescent="0.45">
      <c r="B369" s="54"/>
      <c r="C369" s="54"/>
      <c r="D369" s="54"/>
      <c r="E369" s="54"/>
      <c r="F369" s="54"/>
      <c r="G369" s="54"/>
      <c r="H369" s="54"/>
      <c r="I369" s="54"/>
      <c r="J369" s="54"/>
      <c r="K369" s="54"/>
      <c r="L369" s="54"/>
      <c r="M369" s="54"/>
      <c r="N369" s="54"/>
      <c r="O369" s="54"/>
      <c r="P369" s="54"/>
      <c r="Q369" s="54"/>
      <c r="R369" s="54"/>
      <c r="S369" s="54"/>
      <c r="T369" s="54"/>
      <c r="U369" s="54"/>
      <c r="V369" s="54"/>
      <c r="W369" s="54"/>
    </row>
    <row r="370" spans="2:23" x14ac:dyDescent="0.45">
      <c r="B370" s="54"/>
      <c r="C370" s="54"/>
      <c r="D370" s="54"/>
      <c r="E370" s="54"/>
      <c r="F370" s="54"/>
      <c r="G370" s="54"/>
      <c r="H370" s="54"/>
      <c r="I370" s="54"/>
      <c r="J370" s="54"/>
      <c r="K370" s="54"/>
      <c r="L370" s="54"/>
      <c r="M370" s="54"/>
      <c r="N370" s="54"/>
      <c r="O370" s="54"/>
      <c r="P370" s="54"/>
      <c r="Q370" s="54"/>
      <c r="R370" s="54"/>
      <c r="S370" s="54"/>
      <c r="T370" s="54"/>
      <c r="U370" s="54"/>
      <c r="V370" s="54"/>
      <c r="W370" s="54"/>
    </row>
    <row r="371" spans="2:23" x14ac:dyDescent="0.45">
      <c r="B371" s="54"/>
      <c r="C371" s="54"/>
      <c r="D371" s="54"/>
      <c r="E371" s="54"/>
      <c r="F371" s="54"/>
      <c r="G371" s="54"/>
      <c r="H371" s="54"/>
      <c r="I371" s="54"/>
      <c r="J371" s="54"/>
      <c r="K371" s="54"/>
      <c r="L371" s="54"/>
      <c r="M371" s="54"/>
      <c r="N371" s="54"/>
      <c r="O371" s="54"/>
      <c r="P371" s="54"/>
      <c r="Q371" s="54"/>
      <c r="R371" s="54"/>
      <c r="S371" s="54"/>
      <c r="T371" s="54"/>
      <c r="U371" s="54"/>
      <c r="V371" s="54"/>
      <c r="W371" s="54"/>
    </row>
    <row r="372" spans="2:23" x14ac:dyDescent="0.45">
      <c r="B372" s="54"/>
      <c r="C372" s="54"/>
      <c r="D372" s="54"/>
      <c r="E372" s="54"/>
      <c r="F372" s="54"/>
      <c r="G372" s="54"/>
      <c r="H372" s="54"/>
      <c r="I372" s="54"/>
      <c r="J372" s="54"/>
      <c r="K372" s="54"/>
      <c r="L372" s="54"/>
      <c r="M372" s="54"/>
      <c r="N372" s="54"/>
      <c r="O372" s="54"/>
      <c r="P372" s="54"/>
      <c r="Q372" s="54"/>
      <c r="R372" s="54"/>
      <c r="S372" s="54"/>
      <c r="T372" s="54"/>
      <c r="U372" s="54"/>
      <c r="V372" s="54"/>
      <c r="W372" s="54"/>
    </row>
    <row r="373" spans="2:23" x14ac:dyDescent="0.45">
      <c r="B373" s="54"/>
      <c r="C373" s="54"/>
      <c r="D373" s="54"/>
      <c r="E373" s="54"/>
      <c r="F373" s="54"/>
      <c r="G373" s="54"/>
      <c r="H373" s="54"/>
      <c r="I373" s="54"/>
      <c r="J373" s="54"/>
      <c r="K373" s="54"/>
      <c r="L373" s="54"/>
      <c r="M373" s="54"/>
      <c r="N373" s="54"/>
      <c r="O373" s="54"/>
      <c r="P373" s="54"/>
      <c r="Q373" s="54"/>
      <c r="R373" s="54"/>
      <c r="S373" s="54"/>
      <c r="T373" s="54"/>
      <c r="U373" s="54"/>
      <c r="V373" s="54"/>
      <c r="W373" s="54"/>
    </row>
    <row r="374" spans="2:23" x14ac:dyDescent="0.45">
      <c r="B374" s="54"/>
      <c r="C374" s="54"/>
      <c r="D374" s="54"/>
      <c r="E374" s="54"/>
      <c r="F374" s="54"/>
      <c r="G374" s="54"/>
      <c r="H374" s="54"/>
      <c r="I374" s="54"/>
      <c r="J374" s="54"/>
      <c r="K374" s="54"/>
      <c r="L374" s="54"/>
      <c r="M374" s="54"/>
      <c r="N374" s="54"/>
      <c r="O374" s="54"/>
      <c r="P374" s="54"/>
      <c r="Q374" s="54"/>
      <c r="R374" s="54"/>
      <c r="S374" s="54"/>
      <c r="T374" s="54"/>
      <c r="U374" s="54"/>
      <c r="V374" s="54"/>
      <c r="W374" s="54"/>
    </row>
    <row r="375" spans="2:23" x14ac:dyDescent="0.45">
      <c r="B375" s="54"/>
      <c r="C375" s="54"/>
      <c r="D375" s="54"/>
      <c r="E375" s="54"/>
      <c r="F375" s="54"/>
      <c r="G375" s="54"/>
      <c r="H375" s="54"/>
      <c r="I375" s="54"/>
      <c r="J375" s="54"/>
      <c r="K375" s="54"/>
      <c r="L375" s="54"/>
      <c r="M375" s="54"/>
      <c r="N375" s="54"/>
      <c r="O375" s="54"/>
      <c r="P375" s="54"/>
      <c r="Q375" s="54"/>
      <c r="R375" s="54"/>
      <c r="S375" s="54"/>
      <c r="T375" s="54"/>
      <c r="U375" s="54"/>
      <c r="V375" s="54"/>
      <c r="W375" s="54"/>
    </row>
    <row r="376" spans="2:23" x14ac:dyDescent="0.45">
      <c r="B376" s="54"/>
      <c r="C376" s="54"/>
      <c r="D376" s="54"/>
      <c r="E376" s="54"/>
      <c r="F376" s="54"/>
      <c r="G376" s="54"/>
      <c r="H376" s="54"/>
      <c r="I376" s="54"/>
      <c r="J376" s="54"/>
      <c r="K376" s="54"/>
      <c r="L376" s="54"/>
      <c r="M376" s="54"/>
      <c r="N376" s="54"/>
      <c r="O376" s="54"/>
      <c r="P376" s="54"/>
      <c r="Q376" s="54"/>
      <c r="R376" s="54"/>
      <c r="S376" s="54"/>
      <c r="T376" s="54"/>
      <c r="U376" s="54"/>
      <c r="V376" s="54"/>
      <c r="W376" s="54"/>
    </row>
    <row r="377" spans="2:23" x14ac:dyDescent="0.45">
      <c r="B377" s="54"/>
      <c r="C377" s="54"/>
      <c r="D377" s="54"/>
      <c r="E377" s="54"/>
      <c r="F377" s="54"/>
      <c r="G377" s="54"/>
      <c r="H377" s="54"/>
      <c r="I377" s="54"/>
      <c r="J377" s="54"/>
      <c r="K377" s="54"/>
      <c r="L377" s="54"/>
      <c r="M377" s="54"/>
      <c r="N377" s="54"/>
      <c r="O377" s="54"/>
      <c r="P377" s="54"/>
      <c r="Q377" s="54"/>
      <c r="R377" s="54"/>
      <c r="S377" s="54"/>
      <c r="T377" s="54"/>
      <c r="U377" s="54"/>
      <c r="V377" s="54"/>
      <c r="W377" s="54"/>
    </row>
    <row r="378" spans="2:23" x14ac:dyDescent="0.45">
      <c r="B378" s="54"/>
      <c r="C378" s="54"/>
      <c r="D378" s="54"/>
      <c r="E378" s="54"/>
      <c r="F378" s="54"/>
      <c r="G378" s="54"/>
      <c r="H378" s="54"/>
      <c r="I378" s="54"/>
      <c r="J378" s="54"/>
      <c r="K378" s="54"/>
      <c r="L378" s="54"/>
      <c r="M378" s="54"/>
      <c r="N378" s="54"/>
      <c r="O378" s="54"/>
      <c r="P378" s="54"/>
      <c r="Q378" s="54"/>
      <c r="R378" s="54"/>
      <c r="S378" s="54"/>
      <c r="T378" s="54"/>
      <c r="U378" s="54"/>
      <c r="V378" s="54"/>
      <c r="W378" s="54"/>
    </row>
    <row r="379" spans="2:23" x14ac:dyDescent="0.45">
      <c r="B379" s="54"/>
      <c r="C379" s="54"/>
      <c r="D379" s="54"/>
      <c r="E379" s="54"/>
      <c r="F379" s="54"/>
      <c r="G379" s="54"/>
      <c r="H379" s="54"/>
      <c r="I379" s="54"/>
      <c r="J379" s="54"/>
      <c r="K379" s="54"/>
      <c r="L379" s="54"/>
      <c r="M379" s="54"/>
      <c r="N379" s="54"/>
      <c r="O379" s="54"/>
      <c r="P379" s="54"/>
      <c r="Q379" s="54"/>
      <c r="R379" s="54"/>
      <c r="S379" s="54"/>
      <c r="T379" s="54"/>
      <c r="U379" s="54"/>
      <c r="V379" s="54"/>
      <c r="W379" s="54"/>
    </row>
    <row r="380" spans="2:23" x14ac:dyDescent="0.45">
      <c r="B380" s="54"/>
      <c r="C380" s="54"/>
      <c r="D380" s="54"/>
      <c r="E380" s="54"/>
      <c r="F380" s="54"/>
      <c r="G380" s="54"/>
      <c r="H380" s="54"/>
      <c r="I380" s="54"/>
      <c r="J380" s="54"/>
      <c r="K380" s="54"/>
      <c r="L380" s="54"/>
      <c r="M380" s="54"/>
      <c r="N380" s="54"/>
      <c r="O380" s="54"/>
      <c r="P380" s="54"/>
      <c r="Q380" s="54"/>
      <c r="R380" s="54"/>
      <c r="S380" s="54"/>
      <c r="T380" s="54"/>
      <c r="U380" s="54"/>
      <c r="V380" s="54"/>
      <c r="W380" s="54"/>
    </row>
    <row r="381" spans="2:23" x14ac:dyDescent="0.45">
      <c r="B381" s="54"/>
      <c r="C381" s="54"/>
      <c r="D381" s="54"/>
      <c r="E381" s="54"/>
      <c r="F381" s="54"/>
      <c r="G381" s="54"/>
      <c r="H381" s="54"/>
      <c r="I381" s="54"/>
      <c r="J381" s="54"/>
      <c r="K381" s="54"/>
      <c r="L381" s="54"/>
      <c r="M381" s="54"/>
      <c r="N381" s="54"/>
      <c r="O381" s="54"/>
      <c r="P381" s="54"/>
      <c r="Q381" s="54"/>
      <c r="R381" s="54"/>
      <c r="S381" s="54"/>
      <c r="T381" s="54"/>
      <c r="U381" s="54"/>
      <c r="V381" s="54"/>
      <c r="W381" s="54"/>
    </row>
    <row r="382" spans="2:23" x14ac:dyDescent="0.45">
      <c r="B382" s="54"/>
      <c r="C382" s="54"/>
      <c r="D382" s="54"/>
      <c r="E382" s="54"/>
      <c r="F382" s="54"/>
      <c r="G382" s="54"/>
      <c r="H382" s="54"/>
      <c r="I382" s="54"/>
      <c r="J382" s="54"/>
      <c r="K382" s="54"/>
      <c r="L382" s="54"/>
      <c r="M382" s="54"/>
      <c r="N382" s="54"/>
      <c r="O382" s="54"/>
      <c r="P382" s="54"/>
      <c r="Q382" s="54"/>
      <c r="R382" s="54"/>
      <c r="S382" s="54"/>
      <c r="T382" s="54"/>
      <c r="U382" s="54"/>
      <c r="V382" s="54"/>
      <c r="W382" s="54"/>
    </row>
    <row r="383" spans="2:23" x14ac:dyDescent="0.45">
      <c r="B383" s="54"/>
      <c r="C383" s="54"/>
      <c r="D383" s="54"/>
      <c r="E383" s="54"/>
      <c r="F383" s="54"/>
      <c r="G383" s="54"/>
      <c r="H383" s="54"/>
      <c r="I383" s="54"/>
      <c r="J383" s="54"/>
      <c r="K383" s="54"/>
      <c r="L383" s="54"/>
      <c r="M383" s="54"/>
      <c r="N383" s="54"/>
      <c r="O383" s="54"/>
      <c r="P383" s="54"/>
      <c r="Q383" s="54"/>
      <c r="R383" s="54"/>
      <c r="S383" s="54"/>
      <c r="T383" s="54"/>
      <c r="U383" s="54"/>
      <c r="V383" s="54"/>
      <c r="W383" s="54"/>
    </row>
    <row r="384" spans="2:23" x14ac:dyDescent="0.45">
      <c r="B384" s="54"/>
      <c r="C384" s="54"/>
      <c r="D384" s="54"/>
      <c r="E384" s="54"/>
      <c r="F384" s="54"/>
      <c r="G384" s="54"/>
      <c r="H384" s="54"/>
      <c r="I384" s="54"/>
      <c r="J384" s="54"/>
      <c r="K384" s="54"/>
      <c r="L384" s="54"/>
      <c r="M384" s="54"/>
      <c r="N384" s="54"/>
      <c r="O384" s="54"/>
      <c r="P384" s="54"/>
      <c r="Q384" s="54"/>
      <c r="R384" s="54"/>
      <c r="S384" s="54"/>
      <c r="T384" s="54"/>
      <c r="U384" s="54"/>
      <c r="V384" s="54"/>
      <c r="W384" s="54"/>
    </row>
    <row r="385" spans="2:23" x14ac:dyDescent="0.45">
      <c r="B385" s="54"/>
      <c r="C385" s="54"/>
      <c r="D385" s="54"/>
      <c r="E385" s="54"/>
      <c r="F385" s="54"/>
      <c r="G385" s="54"/>
      <c r="H385" s="54"/>
      <c r="I385" s="54"/>
      <c r="J385" s="54"/>
      <c r="K385" s="54"/>
      <c r="L385" s="54"/>
      <c r="M385" s="54"/>
      <c r="N385" s="54"/>
      <c r="O385" s="54"/>
      <c r="P385" s="54"/>
      <c r="Q385" s="54"/>
      <c r="R385" s="54"/>
      <c r="S385" s="54"/>
      <c r="T385" s="54"/>
      <c r="U385" s="54"/>
      <c r="V385" s="54"/>
      <c r="W385" s="54"/>
    </row>
    <row r="386" spans="2:23" x14ac:dyDescent="0.45">
      <c r="B386" s="54"/>
      <c r="C386" s="54"/>
      <c r="D386" s="54"/>
      <c r="E386" s="54"/>
      <c r="F386" s="54"/>
      <c r="G386" s="54"/>
      <c r="H386" s="54"/>
      <c r="I386" s="54"/>
      <c r="J386" s="54"/>
      <c r="K386" s="54"/>
      <c r="L386" s="54"/>
      <c r="M386" s="54"/>
      <c r="N386" s="54"/>
      <c r="O386" s="54"/>
      <c r="P386" s="54"/>
      <c r="Q386" s="54"/>
      <c r="R386" s="54"/>
      <c r="S386" s="54"/>
      <c r="T386" s="54"/>
      <c r="U386" s="54"/>
      <c r="V386" s="54"/>
      <c r="W386" s="54"/>
    </row>
    <row r="387" spans="2:23" x14ac:dyDescent="0.45">
      <c r="B387" s="54"/>
      <c r="C387" s="54"/>
      <c r="D387" s="54"/>
      <c r="E387" s="54"/>
      <c r="F387" s="54"/>
      <c r="G387" s="54"/>
      <c r="H387" s="54"/>
      <c r="I387" s="54"/>
      <c r="J387" s="54"/>
      <c r="K387" s="54"/>
      <c r="L387" s="54"/>
      <c r="M387" s="54"/>
      <c r="N387" s="54"/>
      <c r="O387" s="54"/>
      <c r="P387" s="54"/>
      <c r="Q387" s="54"/>
      <c r="R387" s="54"/>
      <c r="S387" s="54"/>
      <c r="T387" s="54"/>
      <c r="U387" s="54"/>
      <c r="V387" s="54"/>
      <c r="W387" s="54"/>
    </row>
    <row r="388" spans="2:23" x14ac:dyDescent="0.45">
      <c r="B388" s="54"/>
      <c r="C388" s="54"/>
      <c r="D388" s="54"/>
      <c r="E388" s="54"/>
      <c r="F388" s="54"/>
      <c r="G388" s="54"/>
      <c r="H388" s="54"/>
      <c r="I388" s="54"/>
      <c r="J388" s="54"/>
      <c r="K388" s="54"/>
      <c r="L388" s="54"/>
      <c r="M388" s="54"/>
      <c r="N388" s="54"/>
      <c r="O388" s="54"/>
      <c r="P388" s="54"/>
      <c r="Q388" s="54"/>
      <c r="R388" s="54"/>
      <c r="S388" s="54"/>
      <c r="T388" s="54"/>
      <c r="U388" s="54"/>
      <c r="V388" s="54"/>
      <c r="W388" s="54"/>
    </row>
    <row r="389" spans="2:23" x14ac:dyDescent="0.45">
      <c r="B389" s="54"/>
      <c r="C389" s="54"/>
      <c r="D389" s="54"/>
      <c r="E389" s="54"/>
      <c r="F389" s="54"/>
      <c r="G389" s="54"/>
      <c r="H389" s="54"/>
      <c r="I389" s="54"/>
      <c r="J389" s="54"/>
      <c r="K389" s="54"/>
      <c r="L389" s="54"/>
      <c r="M389" s="54"/>
      <c r="N389" s="54"/>
      <c r="O389" s="54"/>
      <c r="P389" s="54"/>
      <c r="Q389" s="54"/>
      <c r="R389" s="54"/>
      <c r="S389" s="54"/>
      <c r="T389" s="54"/>
      <c r="U389" s="54"/>
      <c r="V389" s="54"/>
      <c r="W389" s="54"/>
    </row>
    <row r="390" spans="2:23" x14ac:dyDescent="0.45">
      <c r="B390" s="54"/>
      <c r="C390" s="54"/>
      <c r="D390" s="54"/>
      <c r="E390" s="54"/>
      <c r="F390" s="54"/>
      <c r="G390" s="54"/>
      <c r="H390" s="54"/>
      <c r="I390" s="54"/>
      <c r="J390" s="54"/>
      <c r="K390" s="54"/>
      <c r="L390" s="54"/>
      <c r="M390" s="54"/>
      <c r="N390" s="54"/>
      <c r="O390" s="54"/>
      <c r="P390" s="54"/>
      <c r="Q390" s="54"/>
      <c r="R390" s="54"/>
      <c r="S390" s="54"/>
      <c r="T390" s="54"/>
      <c r="U390" s="54"/>
      <c r="V390" s="54"/>
      <c r="W390" s="54"/>
    </row>
    <row r="391" spans="2:23" x14ac:dyDescent="0.45">
      <c r="B391" s="54"/>
      <c r="C391" s="54"/>
      <c r="D391" s="54"/>
      <c r="E391" s="54"/>
      <c r="F391" s="54"/>
      <c r="G391" s="54"/>
      <c r="H391" s="54"/>
      <c r="I391" s="54"/>
      <c r="J391" s="54"/>
      <c r="K391" s="54"/>
      <c r="L391" s="54"/>
      <c r="M391" s="54"/>
      <c r="N391" s="54"/>
      <c r="O391" s="54"/>
      <c r="P391" s="54"/>
      <c r="Q391" s="54"/>
      <c r="R391" s="54"/>
      <c r="S391" s="54"/>
      <c r="T391" s="54"/>
      <c r="U391" s="54"/>
      <c r="V391" s="54"/>
      <c r="W391" s="54"/>
    </row>
    <row r="392" spans="2:23" x14ac:dyDescent="0.45">
      <c r="B392" s="54"/>
      <c r="C392" s="54"/>
      <c r="D392" s="54"/>
      <c r="E392" s="54"/>
      <c r="F392" s="54"/>
      <c r="G392" s="54"/>
      <c r="H392" s="54"/>
      <c r="I392" s="54"/>
      <c r="J392" s="54"/>
      <c r="K392" s="54"/>
      <c r="L392" s="54"/>
      <c r="M392" s="54"/>
      <c r="N392" s="54"/>
      <c r="O392" s="54"/>
      <c r="P392" s="54"/>
      <c r="Q392" s="54"/>
      <c r="R392" s="54"/>
      <c r="S392" s="54"/>
      <c r="T392" s="54"/>
      <c r="U392" s="54"/>
      <c r="V392" s="54"/>
      <c r="W392" s="54"/>
    </row>
    <row r="393" spans="2:23" x14ac:dyDescent="0.45">
      <c r="B393" s="54"/>
      <c r="C393" s="54"/>
      <c r="D393" s="54"/>
      <c r="E393" s="54"/>
      <c r="F393" s="54"/>
      <c r="G393" s="54"/>
      <c r="H393" s="54"/>
      <c r="I393" s="54"/>
      <c r="J393" s="54"/>
      <c r="K393" s="54"/>
      <c r="L393" s="54"/>
      <c r="M393" s="54"/>
      <c r="N393" s="54"/>
      <c r="O393" s="54"/>
      <c r="P393" s="54"/>
      <c r="Q393" s="54"/>
      <c r="R393" s="54"/>
      <c r="S393" s="54"/>
      <c r="T393" s="54"/>
      <c r="U393" s="54"/>
      <c r="V393" s="54"/>
      <c r="W393" s="54"/>
    </row>
    <row r="394" spans="2:23" x14ac:dyDescent="0.45">
      <c r="B394" s="54"/>
      <c r="C394" s="54"/>
      <c r="D394" s="54"/>
      <c r="E394" s="54"/>
      <c r="F394" s="54"/>
      <c r="G394" s="54"/>
      <c r="H394" s="54"/>
      <c r="I394" s="54"/>
      <c r="J394" s="54"/>
      <c r="K394" s="54"/>
      <c r="L394" s="54"/>
      <c r="M394" s="54"/>
      <c r="N394" s="54"/>
      <c r="O394" s="54"/>
      <c r="P394" s="54"/>
      <c r="Q394" s="54"/>
      <c r="R394" s="54"/>
      <c r="S394" s="54"/>
      <c r="T394" s="54"/>
      <c r="U394" s="54"/>
      <c r="V394" s="54"/>
      <c r="W394" s="54"/>
    </row>
    <row r="395" spans="2:23" x14ac:dyDescent="0.45">
      <c r="B395" s="54"/>
      <c r="C395" s="54"/>
      <c r="D395" s="54"/>
      <c r="E395" s="54"/>
      <c r="F395" s="54"/>
      <c r="G395" s="54"/>
      <c r="H395" s="54"/>
      <c r="I395" s="54"/>
      <c r="J395" s="54"/>
      <c r="K395" s="54"/>
      <c r="L395" s="54"/>
      <c r="M395" s="54"/>
      <c r="N395" s="54"/>
      <c r="O395" s="54"/>
      <c r="P395" s="54"/>
      <c r="Q395" s="54"/>
      <c r="R395" s="54"/>
      <c r="S395" s="54"/>
      <c r="T395" s="54"/>
      <c r="U395" s="54"/>
      <c r="V395" s="54"/>
      <c r="W395" s="54"/>
    </row>
    <row r="396" spans="2:23" x14ac:dyDescent="0.45">
      <c r="B396" s="54"/>
      <c r="C396" s="54"/>
      <c r="D396" s="54"/>
      <c r="E396" s="54"/>
      <c r="F396" s="54"/>
      <c r="G396" s="54"/>
      <c r="H396" s="54"/>
      <c r="I396" s="54"/>
      <c r="J396" s="54"/>
      <c r="K396" s="54"/>
      <c r="L396" s="54"/>
      <c r="M396" s="54"/>
      <c r="N396" s="54"/>
      <c r="O396" s="54"/>
      <c r="P396" s="54"/>
      <c r="Q396" s="54"/>
      <c r="R396" s="54"/>
      <c r="S396" s="54"/>
      <c r="T396" s="54"/>
      <c r="U396" s="54"/>
      <c r="V396" s="54"/>
      <c r="W396" s="54"/>
    </row>
    <row r="397" spans="2:23" x14ac:dyDescent="0.45">
      <c r="B397" s="54"/>
      <c r="C397" s="54"/>
      <c r="D397" s="54"/>
      <c r="E397" s="54"/>
      <c r="F397" s="54"/>
      <c r="G397" s="54"/>
      <c r="H397" s="54"/>
      <c r="I397" s="54"/>
      <c r="J397" s="54"/>
      <c r="K397" s="54"/>
      <c r="L397" s="54"/>
      <c r="M397" s="54"/>
      <c r="N397" s="54"/>
      <c r="O397" s="54"/>
      <c r="P397" s="54"/>
      <c r="Q397" s="54"/>
      <c r="R397" s="54"/>
      <c r="S397" s="54"/>
      <c r="T397" s="54"/>
      <c r="U397" s="54"/>
      <c r="V397" s="54"/>
      <c r="W397" s="54"/>
    </row>
    <row r="398" spans="2:23" x14ac:dyDescent="0.45">
      <c r="B398" s="54"/>
      <c r="C398" s="54"/>
      <c r="D398" s="54"/>
      <c r="E398" s="54"/>
      <c r="F398" s="54"/>
      <c r="G398" s="54"/>
      <c r="H398" s="54"/>
      <c r="I398" s="54"/>
      <c r="J398" s="54"/>
      <c r="K398" s="54"/>
      <c r="L398" s="54"/>
      <c r="M398" s="54"/>
      <c r="N398" s="54"/>
      <c r="O398" s="54"/>
      <c r="P398" s="54"/>
      <c r="Q398" s="54"/>
      <c r="R398" s="54"/>
      <c r="S398" s="54"/>
      <c r="T398" s="54"/>
      <c r="U398" s="54"/>
      <c r="V398" s="54"/>
      <c r="W398" s="54"/>
    </row>
    <row r="399" spans="2:23" x14ac:dyDescent="0.45">
      <c r="B399" s="54"/>
      <c r="C399" s="54"/>
      <c r="D399" s="54"/>
      <c r="E399" s="54"/>
      <c r="F399" s="54"/>
      <c r="G399" s="54"/>
      <c r="H399" s="54"/>
      <c r="I399" s="54"/>
      <c r="J399" s="54"/>
      <c r="K399" s="54"/>
      <c r="L399" s="54"/>
      <c r="M399" s="54"/>
      <c r="N399" s="54"/>
      <c r="O399" s="54"/>
      <c r="P399" s="54"/>
      <c r="Q399" s="54"/>
      <c r="R399" s="54"/>
      <c r="S399" s="54"/>
      <c r="T399" s="54"/>
      <c r="U399" s="54"/>
      <c r="V399" s="54"/>
      <c r="W399" s="54"/>
    </row>
    <row r="400" spans="2:23" x14ac:dyDescent="0.45">
      <c r="B400" s="54"/>
      <c r="C400" s="54"/>
      <c r="D400" s="54"/>
      <c r="E400" s="54"/>
      <c r="F400" s="54"/>
      <c r="G400" s="54"/>
      <c r="H400" s="54"/>
      <c r="I400" s="54"/>
      <c r="J400" s="54"/>
      <c r="K400" s="54"/>
      <c r="L400" s="54"/>
      <c r="M400" s="54"/>
      <c r="N400" s="54"/>
      <c r="O400" s="54"/>
      <c r="P400" s="54"/>
      <c r="Q400" s="54"/>
      <c r="R400" s="54"/>
      <c r="S400" s="54"/>
      <c r="T400" s="54"/>
      <c r="U400" s="54"/>
      <c r="V400" s="54"/>
      <c r="W400" s="54"/>
    </row>
    <row r="401" spans="2:23" x14ac:dyDescent="0.45">
      <c r="B401" s="54"/>
      <c r="C401" s="54"/>
      <c r="D401" s="54"/>
      <c r="E401" s="54"/>
      <c r="F401" s="54"/>
      <c r="G401" s="54"/>
      <c r="H401" s="54"/>
      <c r="I401" s="54"/>
      <c r="J401" s="54"/>
      <c r="K401" s="54"/>
      <c r="L401" s="54"/>
      <c r="M401" s="54"/>
      <c r="N401" s="54"/>
      <c r="O401" s="54"/>
      <c r="P401" s="54"/>
      <c r="Q401" s="54"/>
      <c r="R401" s="54"/>
      <c r="S401" s="54"/>
      <c r="T401" s="54"/>
      <c r="U401" s="54"/>
      <c r="V401" s="54"/>
      <c r="W401" s="54"/>
    </row>
    <row r="402" spans="2:23" x14ac:dyDescent="0.45">
      <c r="B402" s="54"/>
      <c r="C402" s="54"/>
      <c r="D402" s="54"/>
      <c r="E402" s="54"/>
      <c r="F402" s="54"/>
      <c r="G402" s="54"/>
      <c r="H402" s="54"/>
      <c r="I402" s="54"/>
      <c r="J402" s="54"/>
      <c r="K402" s="54"/>
      <c r="L402" s="54"/>
      <c r="M402" s="54"/>
      <c r="N402" s="54"/>
      <c r="O402" s="54"/>
      <c r="P402" s="54"/>
      <c r="Q402" s="54"/>
      <c r="R402" s="54"/>
      <c r="S402" s="54"/>
      <c r="T402" s="54"/>
      <c r="U402" s="54"/>
      <c r="V402" s="54"/>
      <c r="W402" s="54"/>
    </row>
    <row r="403" spans="2:23" x14ac:dyDescent="0.45">
      <c r="B403" s="54"/>
      <c r="C403" s="54"/>
      <c r="D403" s="54"/>
      <c r="E403" s="54"/>
      <c r="F403" s="54"/>
      <c r="G403" s="54"/>
      <c r="H403" s="54"/>
      <c r="I403" s="54"/>
      <c r="J403" s="54"/>
      <c r="K403" s="54"/>
      <c r="L403" s="54"/>
      <c r="M403" s="54"/>
      <c r="N403" s="54"/>
      <c r="O403" s="54"/>
      <c r="P403" s="54"/>
      <c r="Q403" s="54"/>
      <c r="R403" s="54"/>
      <c r="S403" s="54"/>
      <c r="T403" s="54"/>
      <c r="U403" s="54"/>
      <c r="V403" s="54"/>
      <c r="W403" s="54"/>
    </row>
    <row r="404" spans="2:23" x14ac:dyDescent="0.45">
      <c r="B404" s="54"/>
      <c r="C404" s="54"/>
      <c r="D404" s="54"/>
      <c r="E404" s="54"/>
      <c r="F404" s="54"/>
      <c r="G404" s="54"/>
      <c r="H404" s="54"/>
      <c r="I404" s="54"/>
      <c r="J404" s="54"/>
      <c r="K404" s="54"/>
      <c r="L404" s="54"/>
      <c r="M404" s="54"/>
      <c r="N404" s="54"/>
      <c r="O404" s="54"/>
      <c r="P404" s="54"/>
      <c r="Q404" s="54"/>
      <c r="R404" s="54"/>
      <c r="S404" s="54"/>
      <c r="T404" s="54"/>
      <c r="U404" s="54"/>
      <c r="V404" s="54"/>
      <c r="W404" s="54"/>
    </row>
    <row r="405" spans="2:23" x14ac:dyDescent="0.45">
      <c r="B405" s="54"/>
      <c r="C405" s="54"/>
      <c r="D405" s="54"/>
      <c r="E405" s="54"/>
      <c r="F405" s="54"/>
      <c r="G405" s="54"/>
      <c r="H405" s="54"/>
      <c r="I405" s="54"/>
      <c r="J405" s="54"/>
      <c r="K405" s="54"/>
      <c r="L405" s="54"/>
      <c r="M405" s="54"/>
      <c r="N405" s="54"/>
      <c r="O405" s="54"/>
      <c r="P405" s="54"/>
      <c r="Q405" s="54"/>
      <c r="R405" s="54"/>
      <c r="S405" s="54"/>
      <c r="T405" s="54"/>
      <c r="U405" s="54"/>
      <c r="V405" s="54"/>
      <c r="W405" s="54"/>
    </row>
    <row r="406" spans="2:23" x14ac:dyDescent="0.45">
      <c r="B406" s="54"/>
      <c r="C406" s="54"/>
      <c r="D406" s="54"/>
      <c r="E406" s="54"/>
      <c r="F406" s="54"/>
      <c r="G406" s="54"/>
      <c r="H406" s="54"/>
      <c r="I406" s="54"/>
      <c r="J406" s="54"/>
      <c r="K406" s="54"/>
      <c r="L406" s="54"/>
      <c r="M406" s="54"/>
      <c r="N406" s="54"/>
      <c r="O406" s="54"/>
      <c r="P406" s="54"/>
      <c r="Q406" s="54"/>
      <c r="R406" s="54"/>
      <c r="S406" s="54"/>
      <c r="T406" s="54"/>
      <c r="U406" s="54"/>
      <c r="V406" s="54"/>
      <c r="W406" s="54"/>
    </row>
    <row r="407" spans="2:23" x14ac:dyDescent="0.45">
      <c r="B407" s="54"/>
      <c r="C407" s="54"/>
      <c r="D407" s="54"/>
      <c r="E407" s="54"/>
      <c r="F407" s="54"/>
      <c r="G407" s="54"/>
      <c r="H407" s="54"/>
      <c r="I407" s="54"/>
      <c r="J407" s="54"/>
      <c r="K407" s="54"/>
      <c r="L407" s="54"/>
      <c r="M407" s="54"/>
      <c r="N407" s="54"/>
      <c r="O407" s="54"/>
      <c r="P407" s="54"/>
      <c r="Q407" s="54"/>
      <c r="R407" s="54"/>
      <c r="S407" s="54"/>
      <c r="T407" s="54"/>
      <c r="U407" s="54"/>
      <c r="V407" s="54"/>
      <c r="W407" s="54"/>
    </row>
    <row r="408" spans="2:23" x14ac:dyDescent="0.45">
      <c r="B408" s="54"/>
      <c r="C408" s="54"/>
      <c r="D408" s="54"/>
      <c r="E408" s="54"/>
      <c r="F408" s="54"/>
      <c r="G408" s="54"/>
      <c r="H408" s="54"/>
      <c r="I408" s="54"/>
      <c r="J408" s="54"/>
      <c r="K408" s="54"/>
      <c r="L408" s="54"/>
      <c r="M408" s="54"/>
      <c r="N408" s="54"/>
      <c r="O408" s="54"/>
      <c r="P408" s="54"/>
      <c r="Q408" s="54"/>
      <c r="R408" s="54"/>
      <c r="S408" s="54"/>
      <c r="T408" s="54"/>
      <c r="U408" s="54"/>
      <c r="V408" s="54"/>
      <c r="W408" s="54"/>
    </row>
    <row r="409" spans="2:23" x14ac:dyDescent="0.45">
      <c r="B409" s="54"/>
      <c r="C409" s="54"/>
      <c r="D409" s="54"/>
      <c r="E409" s="54"/>
      <c r="F409" s="54"/>
      <c r="G409" s="54"/>
      <c r="H409" s="54"/>
      <c r="I409" s="54"/>
      <c r="J409" s="54"/>
      <c r="K409" s="54"/>
      <c r="L409" s="54"/>
      <c r="M409" s="54"/>
      <c r="N409" s="54"/>
      <c r="O409" s="54"/>
      <c r="P409" s="54"/>
      <c r="Q409" s="54"/>
      <c r="R409" s="54"/>
      <c r="S409" s="54"/>
      <c r="T409" s="54"/>
      <c r="U409" s="54"/>
      <c r="V409" s="54"/>
      <c r="W409" s="54"/>
    </row>
    <row r="410" spans="2:23" x14ac:dyDescent="0.45">
      <c r="B410" s="54"/>
      <c r="C410" s="54"/>
      <c r="D410" s="54"/>
      <c r="E410" s="54"/>
      <c r="F410" s="54"/>
      <c r="G410" s="54"/>
      <c r="H410" s="54"/>
      <c r="I410" s="54"/>
      <c r="J410" s="54"/>
      <c r="K410" s="54"/>
      <c r="L410" s="54"/>
      <c r="M410" s="54"/>
      <c r="N410" s="54"/>
      <c r="O410" s="54"/>
      <c r="P410" s="54"/>
      <c r="Q410" s="54"/>
      <c r="R410" s="54"/>
      <c r="S410" s="54"/>
      <c r="T410" s="54"/>
      <c r="U410" s="54"/>
      <c r="V410" s="54"/>
      <c r="W410" s="54"/>
    </row>
    <row r="411" spans="2:23" x14ac:dyDescent="0.45">
      <c r="B411" s="54"/>
      <c r="C411" s="54"/>
      <c r="D411" s="54"/>
      <c r="E411" s="54"/>
      <c r="F411" s="54"/>
      <c r="G411" s="54"/>
      <c r="H411" s="54"/>
      <c r="I411" s="54"/>
      <c r="J411" s="54"/>
      <c r="K411" s="54"/>
      <c r="L411" s="54"/>
      <c r="M411" s="54"/>
      <c r="N411" s="54"/>
      <c r="O411" s="54"/>
      <c r="P411" s="54"/>
      <c r="Q411" s="54"/>
      <c r="R411" s="54"/>
      <c r="S411" s="54"/>
      <c r="T411" s="54"/>
      <c r="U411" s="54"/>
      <c r="V411" s="54"/>
      <c r="W411" s="54"/>
    </row>
    <row r="412" spans="2:23" x14ac:dyDescent="0.45">
      <c r="B412" s="54"/>
      <c r="C412" s="54"/>
      <c r="D412" s="54"/>
      <c r="E412" s="54"/>
      <c r="F412" s="54"/>
      <c r="G412" s="54"/>
      <c r="H412" s="54"/>
      <c r="I412" s="54"/>
      <c r="J412" s="54"/>
      <c r="K412" s="54"/>
      <c r="L412" s="54"/>
      <c r="M412" s="54"/>
      <c r="N412" s="54"/>
      <c r="O412" s="54"/>
      <c r="P412" s="54"/>
      <c r="Q412" s="54"/>
      <c r="R412" s="54"/>
      <c r="S412" s="54"/>
      <c r="T412" s="54"/>
      <c r="U412" s="54"/>
      <c r="V412" s="54"/>
      <c r="W412" s="54"/>
    </row>
    <row r="413" spans="2:23" x14ac:dyDescent="0.45">
      <c r="B413" s="54"/>
      <c r="C413" s="54"/>
      <c r="D413" s="54"/>
      <c r="E413" s="54"/>
      <c r="F413" s="54"/>
      <c r="G413" s="54"/>
      <c r="H413" s="54"/>
      <c r="I413" s="54"/>
      <c r="J413" s="54"/>
      <c r="K413" s="54"/>
      <c r="L413" s="54"/>
      <c r="M413" s="54"/>
      <c r="N413" s="54"/>
      <c r="O413" s="54"/>
      <c r="P413" s="54"/>
      <c r="Q413" s="54"/>
      <c r="R413" s="54"/>
      <c r="S413" s="54"/>
      <c r="T413" s="54"/>
      <c r="U413" s="54"/>
      <c r="V413" s="54"/>
      <c r="W413" s="54"/>
    </row>
    <row r="414" spans="2:23" x14ac:dyDescent="0.45">
      <c r="B414" s="54"/>
      <c r="C414" s="54"/>
      <c r="D414" s="54"/>
      <c r="E414" s="54"/>
      <c r="F414" s="54"/>
      <c r="G414" s="54"/>
      <c r="H414" s="54"/>
      <c r="I414" s="54"/>
      <c r="J414" s="54"/>
      <c r="K414" s="54"/>
      <c r="L414" s="54"/>
      <c r="M414" s="54"/>
      <c r="N414" s="54"/>
      <c r="O414" s="54"/>
      <c r="P414" s="54"/>
      <c r="Q414" s="54"/>
      <c r="R414" s="54"/>
      <c r="S414" s="54"/>
      <c r="T414" s="54"/>
      <c r="U414" s="54"/>
      <c r="V414" s="54"/>
      <c r="W414" s="54"/>
    </row>
    <row r="415" spans="2:23" x14ac:dyDescent="0.45">
      <c r="B415" s="54"/>
      <c r="C415" s="54"/>
      <c r="D415" s="54"/>
      <c r="E415" s="54"/>
      <c r="F415" s="54"/>
      <c r="G415" s="54"/>
      <c r="H415" s="54"/>
      <c r="I415" s="54"/>
      <c r="J415" s="54"/>
      <c r="K415" s="54"/>
      <c r="L415" s="54"/>
      <c r="M415" s="54"/>
      <c r="N415" s="54"/>
      <c r="O415" s="54"/>
      <c r="P415" s="54"/>
      <c r="Q415" s="54"/>
      <c r="R415" s="54"/>
      <c r="S415" s="54"/>
      <c r="T415" s="54"/>
      <c r="U415" s="54"/>
      <c r="V415" s="54"/>
      <c r="W415" s="54"/>
    </row>
    <row r="416" spans="2:23" x14ac:dyDescent="0.45">
      <c r="B416" s="54"/>
      <c r="C416" s="54"/>
      <c r="D416" s="54"/>
      <c r="E416" s="54"/>
      <c r="F416" s="54"/>
      <c r="G416" s="54"/>
      <c r="H416" s="54"/>
      <c r="I416" s="54"/>
      <c r="J416" s="54"/>
      <c r="K416" s="54"/>
      <c r="L416" s="54"/>
      <c r="M416" s="54"/>
      <c r="N416" s="54"/>
      <c r="O416" s="54"/>
      <c r="P416" s="54"/>
      <c r="Q416" s="54"/>
      <c r="R416" s="54"/>
      <c r="S416" s="54"/>
      <c r="T416" s="54"/>
      <c r="U416" s="54"/>
      <c r="V416" s="54"/>
      <c r="W416" s="54"/>
    </row>
    <row r="417" spans="2:23" x14ac:dyDescent="0.45">
      <c r="B417" s="54"/>
      <c r="C417" s="54"/>
      <c r="D417" s="54"/>
      <c r="E417" s="54"/>
      <c r="F417" s="54"/>
      <c r="G417" s="54"/>
      <c r="H417" s="54"/>
      <c r="I417" s="54"/>
      <c r="J417" s="54"/>
      <c r="K417" s="54"/>
      <c r="L417" s="54"/>
      <c r="M417" s="54"/>
      <c r="N417" s="54"/>
      <c r="O417" s="54"/>
      <c r="P417" s="54"/>
      <c r="Q417" s="54"/>
      <c r="R417" s="54"/>
      <c r="S417" s="54"/>
      <c r="T417" s="54"/>
      <c r="U417" s="54"/>
      <c r="V417" s="54"/>
      <c r="W417" s="54"/>
    </row>
    <row r="418" spans="2:23" x14ac:dyDescent="0.45">
      <c r="B418" s="54"/>
      <c r="C418" s="54"/>
      <c r="D418" s="54"/>
      <c r="E418" s="54"/>
      <c r="F418" s="54"/>
      <c r="G418" s="54"/>
      <c r="H418" s="54"/>
      <c r="I418" s="54"/>
      <c r="J418" s="54"/>
      <c r="K418" s="54"/>
      <c r="L418" s="54"/>
      <c r="M418" s="54"/>
      <c r="N418" s="54"/>
      <c r="O418" s="54"/>
      <c r="P418" s="54"/>
      <c r="Q418" s="54"/>
      <c r="R418" s="54"/>
      <c r="S418" s="54"/>
      <c r="T418" s="54"/>
      <c r="U418" s="54"/>
      <c r="V418" s="54"/>
      <c r="W418" s="54"/>
    </row>
    <row r="419" spans="2:23" x14ac:dyDescent="0.45">
      <c r="B419" s="54"/>
      <c r="C419" s="54"/>
      <c r="D419" s="54"/>
      <c r="E419" s="54"/>
      <c r="F419" s="54"/>
      <c r="G419" s="54"/>
      <c r="H419" s="54"/>
      <c r="I419" s="54"/>
      <c r="J419" s="54"/>
      <c r="K419" s="54"/>
      <c r="L419" s="54"/>
      <c r="M419" s="54"/>
      <c r="N419" s="54"/>
      <c r="O419" s="54"/>
      <c r="P419" s="54"/>
      <c r="Q419" s="54"/>
      <c r="R419" s="54"/>
      <c r="S419" s="54"/>
      <c r="T419" s="54"/>
      <c r="U419" s="54"/>
      <c r="V419" s="54"/>
      <c r="W419" s="54"/>
    </row>
    <row r="420" spans="2:23" x14ac:dyDescent="0.45">
      <c r="B420" s="54"/>
      <c r="C420" s="54"/>
      <c r="D420" s="54"/>
      <c r="E420" s="54"/>
      <c r="F420" s="54"/>
      <c r="G420" s="54"/>
      <c r="H420" s="54"/>
      <c r="I420" s="54"/>
      <c r="J420" s="54"/>
      <c r="K420" s="54"/>
      <c r="L420" s="54"/>
      <c r="M420" s="54"/>
      <c r="N420" s="54"/>
      <c r="O420" s="54"/>
      <c r="P420" s="54"/>
      <c r="Q420" s="54"/>
      <c r="R420" s="54"/>
      <c r="S420" s="54"/>
      <c r="T420" s="54"/>
      <c r="U420" s="54"/>
      <c r="V420" s="54"/>
      <c r="W420" s="54"/>
    </row>
    <row r="421" spans="2:23" x14ac:dyDescent="0.45">
      <c r="B421" s="54"/>
      <c r="C421" s="54"/>
      <c r="D421" s="54"/>
      <c r="E421" s="54"/>
      <c r="F421" s="54"/>
      <c r="G421" s="54"/>
      <c r="H421" s="54"/>
      <c r="I421" s="54"/>
      <c r="J421" s="54"/>
      <c r="K421" s="54"/>
      <c r="L421" s="54"/>
      <c r="M421" s="54"/>
      <c r="N421" s="54"/>
      <c r="O421" s="54"/>
      <c r="P421" s="54"/>
      <c r="Q421" s="54"/>
      <c r="R421" s="54"/>
      <c r="S421" s="54"/>
      <c r="T421" s="54"/>
      <c r="U421" s="54"/>
      <c r="V421" s="54"/>
      <c r="W421" s="54"/>
    </row>
    <row r="422" spans="2:23" x14ac:dyDescent="0.45">
      <c r="B422" s="54"/>
      <c r="C422" s="54"/>
      <c r="D422" s="54"/>
      <c r="E422" s="54"/>
      <c r="F422" s="54"/>
      <c r="G422" s="54"/>
      <c r="H422" s="54"/>
      <c r="I422" s="54"/>
      <c r="J422" s="54"/>
      <c r="K422" s="54"/>
      <c r="L422" s="54"/>
      <c r="M422" s="54"/>
      <c r="N422" s="54"/>
      <c r="O422" s="54"/>
      <c r="P422" s="54"/>
      <c r="Q422" s="54"/>
      <c r="R422" s="54"/>
      <c r="S422" s="54"/>
      <c r="T422" s="54"/>
      <c r="U422" s="54"/>
      <c r="V422" s="54"/>
      <c r="W422" s="54"/>
    </row>
    <row r="423" spans="2:23" x14ac:dyDescent="0.45">
      <c r="B423" s="54"/>
      <c r="C423" s="54"/>
      <c r="D423" s="54"/>
      <c r="E423" s="54"/>
      <c r="F423" s="54"/>
      <c r="G423" s="54"/>
      <c r="H423" s="54"/>
      <c r="I423" s="54"/>
      <c r="J423" s="54"/>
      <c r="K423" s="54"/>
      <c r="L423" s="54"/>
      <c r="M423" s="54"/>
      <c r="N423" s="54"/>
      <c r="O423" s="54"/>
      <c r="P423" s="54"/>
      <c r="Q423" s="54"/>
      <c r="R423" s="54"/>
      <c r="S423" s="54"/>
      <c r="T423" s="54"/>
      <c r="U423" s="54"/>
      <c r="V423" s="54"/>
      <c r="W423" s="54"/>
    </row>
    <row r="424" spans="2:23" x14ac:dyDescent="0.45">
      <c r="B424" s="54"/>
      <c r="C424" s="54"/>
      <c r="D424" s="54"/>
      <c r="E424" s="54"/>
      <c r="F424" s="54"/>
      <c r="G424" s="54"/>
      <c r="H424" s="54"/>
      <c r="I424" s="54"/>
      <c r="J424" s="54"/>
      <c r="K424" s="54"/>
      <c r="L424" s="54"/>
      <c r="M424" s="54"/>
      <c r="N424" s="54"/>
      <c r="O424" s="54"/>
      <c r="P424" s="54"/>
      <c r="Q424" s="54"/>
      <c r="R424" s="54"/>
      <c r="S424" s="54"/>
      <c r="T424" s="54"/>
      <c r="U424" s="54"/>
      <c r="V424" s="54"/>
      <c r="W424" s="54"/>
    </row>
    <row r="425" spans="2:23" x14ac:dyDescent="0.45">
      <c r="B425" s="54"/>
      <c r="C425" s="54"/>
      <c r="D425" s="54"/>
      <c r="E425" s="54"/>
      <c r="F425" s="54"/>
      <c r="G425" s="54"/>
      <c r="H425" s="54"/>
      <c r="I425" s="54"/>
      <c r="J425" s="54"/>
      <c r="K425" s="54"/>
      <c r="L425" s="54"/>
      <c r="M425" s="54"/>
      <c r="N425" s="54"/>
      <c r="O425" s="54"/>
      <c r="P425" s="54"/>
      <c r="Q425" s="54"/>
      <c r="R425" s="54"/>
      <c r="S425" s="54"/>
      <c r="T425" s="54"/>
      <c r="U425" s="54"/>
      <c r="V425" s="54"/>
      <c r="W425" s="54"/>
    </row>
    <row r="426" spans="2:23" x14ac:dyDescent="0.45">
      <c r="B426" s="54"/>
      <c r="C426" s="54"/>
      <c r="D426" s="54"/>
      <c r="E426" s="54"/>
      <c r="F426" s="54"/>
      <c r="G426" s="54"/>
      <c r="H426" s="54"/>
      <c r="I426" s="54"/>
      <c r="J426" s="54"/>
      <c r="K426" s="54"/>
      <c r="L426" s="54"/>
      <c r="M426" s="54"/>
      <c r="N426" s="54"/>
      <c r="O426" s="54"/>
      <c r="P426" s="54"/>
      <c r="Q426" s="54"/>
      <c r="R426" s="54"/>
      <c r="S426" s="54"/>
      <c r="T426" s="54"/>
      <c r="U426" s="54"/>
      <c r="V426" s="54"/>
      <c r="W426" s="54"/>
    </row>
    <row r="427" spans="2:23" x14ac:dyDescent="0.45">
      <c r="B427" s="54"/>
      <c r="C427" s="54"/>
      <c r="D427" s="54"/>
      <c r="E427" s="54"/>
      <c r="F427" s="54"/>
      <c r="G427" s="54"/>
      <c r="H427" s="54"/>
      <c r="I427" s="54"/>
      <c r="J427" s="54"/>
      <c r="K427" s="54"/>
      <c r="L427" s="54"/>
      <c r="M427" s="54"/>
      <c r="N427" s="54"/>
      <c r="O427" s="54"/>
      <c r="P427" s="54"/>
      <c r="Q427" s="54"/>
      <c r="R427" s="54"/>
      <c r="S427" s="54"/>
      <c r="T427" s="54"/>
      <c r="U427" s="54"/>
      <c r="V427" s="54"/>
      <c r="W427" s="54"/>
    </row>
    <row r="428" spans="2:23" x14ac:dyDescent="0.45">
      <c r="B428" s="54"/>
      <c r="C428" s="54"/>
      <c r="D428" s="54"/>
      <c r="E428" s="54"/>
      <c r="F428" s="54"/>
      <c r="G428" s="54"/>
      <c r="H428" s="54"/>
      <c r="I428" s="54"/>
      <c r="J428" s="54"/>
      <c r="K428" s="54"/>
      <c r="L428" s="54"/>
      <c r="M428" s="54"/>
      <c r="N428" s="54"/>
      <c r="O428" s="54"/>
      <c r="P428" s="54"/>
      <c r="Q428" s="54"/>
      <c r="R428" s="54"/>
      <c r="S428" s="54"/>
      <c r="T428" s="54"/>
      <c r="U428" s="54"/>
      <c r="V428" s="54"/>
      <c r="W428" s="54"/>
    </row>
    <row r="429" spans="2:23" x14ac:dyDescent="0.45">
      <c r="B429" s="54"/>
      <c r="C429" s="54"/>
      <c r="D429" s="54"/>
      <c r="E429" s="54"/>
      <c r="F429" s="54"/>
      <c r="G429" s="54"/>
      <c r="H429" s="54"/>
      <c r="I429" s="54"/>
      <c r="J429" s="54"/>
      <c r="K429" s="54"/>
      <c r="L429" s="54"/>
      <c r="M429" s="54"/>
      <c r="N429" s="54"/>
      <c r="O429" s="54"/>
      <c r="P429" s="54"/>
      <c r="Q429" s="54"/>
      <c r="R429" s="54"/>
      <c r="S429" s="54"/>
      <c r="T429" s="54"/>
      <c r="U429" s="54"/>
      <c r="V429" s="54"/>
      <c r="W429" s="54"/>
    </row>
    <row r="430" spans="2:23" x14ac:dyDescent="0.45">
      <c r="B430" s="54"/>
      <c r="C430" s="54"/>
      <c r="D430" s="54"/>
      <c r="E430" s="54"/>
      <c r="F430" s="54"/>
      <c r="G430" s="54"/>
      <c r="H430" s="54"/>
      <c r="I430" s="54"/>
      <c r="J430" s="54"/>
      <c r="K430" s="54"/>
      <c r="L430" s="54"/>
      <c r="M430" s="54"/>
      <c r="N430" s="54"/>
      <c r="O430" s="54"/>
      <c r="P430" s="54"/>
      <c r="Q430" s="54"/>
      <c r="R430" s="54"/>
      <c r="S430" s="54"/>
      <c r="T430" s="54"/>
      <c r="U430" s="54"/>
      <c r="V430" s="54"/>
      <c r="W430" s="54"/>
    </row>
    <row r="431" spans="2:23" x14ac:dyDescent="0.45">
      <c r="B431" s="54"/>
      <c r="C431" s="54"/>
      <c r="D431" s="54"/>
      <c r="E431" s="54"/>
      <c r="F431" s="54"/>
      <c r="G431" s="54"/>
      <c r="H431" s="54"/>
      <c r="I431" s="54"/>
      <c r="J431" s="54"/>
      <c r="K431" s="54"/>
      <c r="L431" s="54"/>
      <c r="M431" s="54"/>
      <c r="N431" s="54"/>
      <c r="O431" s="54"/>
      <c r="P431" s="54"/>
      <c r="Q431" s="54"/>
      <c r="R431" s="54"/>
      <c r="S431" s="54"/>
      <c r="T431" s="54"/>
      <c r="U431" s="54"/>
      <c r="V431" s="54"/>
      <c r="W431" s="54"/>
    </row>
    <row r="432" spans="2:23" x14ac:dyDescent="0.45">
      <c r="B432" s="54"/>
      <c r="C432" s="54"/>
      <c r="D432" s="54"/>
      <c r="E432" s="54"/>
      <c r="F432" s="54"/>
      <c r="G432" s="54"/>
      <c r="H432" s="54"/>
      <c r="I432" s="54"/>
      <c r="J432" s="54"/>
      <c r="K432" s="54"/>
      <c r="L432" s="54"/>
      <c r="M432" s="54"/>
      <c r="N432" s="54"/>
      <c r="O432" s="54"/>
      <c r="P432" s="54"/>
      <c r="Q432" s="54"/>
      <c r="R432" s="54"/>
      <c r="S432" s="54"/>
      <c r="T432" s="54"/>
      <c r="U432" s="54"/>
      <c r="V432" s="54"/>
      <c r="W432" s="54"/>
    </row>
    <row r="433" spans="2:23" x14ac:dyDescent="0.45">
      <c r="B433" s="54"/>
      <c r="C433" s="54"/>
      <c r="D433" s="54"/>
      <c r="E433" s="54"/>
      <c r="F433" s="54"/>
      <c r="G433" s="54"/>
      <c r="H433" s="54"/>
      <c r="I433" s="54"/>
      <c r="J433" s="54"/>
      <c r="K433" s="54"/>
      <c r="L433" s="54"/>
      <c r="M433" s="54"/>
      <c r="N433" s="54"/>
      <c r="O433" s="54"/>
      <c r="P433" s="54"/>
      <c r="Q433" s="54"/>
      <c r="R433" s="54"/>
      <c r="S433" s="54"/>
      <c r="T433" s="54"/>
      <c r="U433" s="54"/>
      <c r="V433" s="54"/>
      <c r="W433" s="54"/>
    </row>
    <row r="434" spans="2:23" x14ac:dyDescent="0.45">
      <c r="B434" s="54"/>
      <c r="C434" s="54"/>
      <c r="D434" s="54"/>
      <c r="E434" s="54"/>
      <c r="F434" s="54"/>
      <c r="G434" s="54"/>
      <c r="H434" s="54"/>
      <c r="I434" s="54"/>
      <c r="J434" s="54"/>
      <c r="K434" s="54"/>
      <c r="L434" s="54"/>
      <c r="M434" s="54"/>
      <c r="N434" s="54"/>
      <c r="O434" s="54"/>
      <c r="P434" s="54"/>
      <c r="Q434" s="54"/>
      <c r="R434" s="54"/>
      <c r="S434" s="54"/>
      <c r="T434" s="54"/>
      <c r="U434" s="54"/>
      <c r="V434" s="54"/>
      <c r="W434" s="54"/>
    </row>
    <row r="435" spans="2:23" x14ac:dyDescent="0.45">
      <c r="B435" s="54"/>
      <c r="C435" s="54"/>
      <c r="D435" s="54"/>
      <c r="E435" s="54"/>
      <c r="F435" s="54"/>
      <c r="G435" s="54"/>
      <c r="H435" s="54"/>
      <c r="I435" s="54"/>
      <c r="J435" s="54"/>
      <c r="K435" s="54"/>
      <c r="L435" s="54"/>
      <c r="M435" s="54"/>
      <c r="N435" s="54"/>
      <c r="O435" s="54"/>
      <c r="P435" s="54"/>
      <c r="Q435" s="54"/>
      <c r="R435" s="54"/>
      <c r="S435" s="54"/>
      <c r="T435" s="54"/>
      <c r="U435" s="54"/>
      <c r="V435" s="54"/>
      <c r="W435" s="54"/>
    </row>
    <row r="436" spans="2:23" x14ac:dyDescent="0.45">
      <c r="B436" s="54"/>
      <c r="C436" s="54"/>
      <c r="D436" s="54"/>
      <c r="E436" s="54"/>
      <c r="F436" s="54"/>
      <c r="G436" s="54"/>
      <c r="H436" s="54"/>
      <c r="I436" s="54"/>
      <c r="J436" s="54"/>
      <c r="K436" s="54"/>
      <c r="L436" s="54"/>
      <c r="M436" s="54"/>
      <c r="N436" s="54"/>
      <c r="O436" s="54"/>
      <c r="P436" s="54"/>
      <c r="Q436" s="54"/>
      <c r="R436" s="54"/>
      <c r="S436" s="54"/>
      <c r="T436" s="54"/>
      <c r="U436" s="54"/>
      <c r="V436" s="54"/>
      <c r="W436" s="54"/>
    </row>
    <row r="437" spans="2:23" x14ac:dyDescent="0.45">
      <c r="B437" s="54"/>
      <c r="C437" s="54"/>
      <c r="D437" s="54"/>
      <c r="E437" s="54"/>
      <c r="F437" s="54"/>
      <c r="G437" s="54"/>
      <c r="H437" s="54"/>
      <c r="I437" s="54"/>
      <c r="J437" s="54"/>
      <c r="K437" s="54"/>
      <c r="L437" s="54"/>
      <c r="M437" s="54"/>
      <c r="N437" s="54"/>
      <c r="O437" s="54"/>
      <c r="P437" s="54"/>
      <c r="Q437" s="54"/>
      <c r="R437" s="54"/>
      <c r="S437" s="54"/>
      <c r="T437" s="54"/>
      <c r="U437" s="54"/>
      <c r="V437" s="54"/>
      <c r="W437" s="54"/>
    </row>
    <row r="438" spans="2:23" x14ac:dyDescent="0.45">
      <c r="B438" s="54"/>
      <c r="C438" s="54"/>
      <c r="D438" s="54"/>
      <c r="E438" s="54"/>
      <c r="F438" s="54"/>
      <c r="G438" s="54"/>
      <c r="H438" s="54"/>
      <c r="I438" s="54"/>
      <c r="J438" s="54"/>
      <c r="K438" s="54"/>
      <c r="L438" s="54"/>
      <c r="M438" s="54"/>
      <c r="N438" s="54"/>
      <c r="O438" s="54"/>
      <c r="P438" s="54"/>
      <c r="Q438" s="54"/>
      <c r="R438" s="54"/>
      <c r="S438" s="54"/>
      <c r="T438" s="54"/>
      <c r="U438" s="54"/>
      <c r="V438" s="54"/>
      <c r="W438" s="54"/>
    </row>
    <row r="439" spans="2:23" x14ac:dyDescent="0.45">
      <c r="B439" s="54"/>
      <c r="C439" s="54"/>
      <c r="D439" s="54"/>
      <c r="E439" s="54"/>
      <c r="F439" s="54"/>
      <c r="G439" s="54"/>
      <c r="H439" s="54"/>
      <c r="I439" s="54"/>
      <c r="J439" s="54"/>
      <c r="K439" s="54"/>
      <c r="L439" s="54"/>
      <c r="M439" s="54"/>
      <c r="N439" s="54"/>
      <c r="O439" s="54"/>
      <c r="P439" s="54"/>
      <c r="Q439" s="54"/>
      <c r="R439" s="54"/>
      <c r="S439" s="54"/>
      <c r="T439" s="54"/>
      <c r="U439" s="54"/>
      <c r="V439" s="54"/>
      <c r="W439" s="54"/>
    </row>
    <row r="440" spans="2:23" x14ac:dyDescent="0.45">
      <c r="B440" s="54"/>
      <c r="C440" s="54"/>
      <c r="D440" s="54"/>
      <c r="E440" s="54"/>
      <c r="F440" s="54"/>
      <c r="G440" s="54"/>
      <c r="H440" s="54"/>
      <c r="I440" s="54"/>
      <c r="J440" s="54"/>
      <c r="K440" s="54"/>
      <c r="L440" s="54"/>
      <c r="M440" s="54"/>
      <c r="N440" s="54"/>
      <c r="O440" s="54"/>
      <c r="P440" s="54"/>
      <c r="Q440" s="54"/>
      <c r="R440" s="54"/>
      <c r="S440" s="54"/>
      <c r="T440" s="54"/>
      <c r="U440" s="54"/>
      <c r="V440" s="54"/>
      <c r="W440" s="54"/>
    </row>
    <row r="441" spans="2:23" x14ac:dyDescent="0.45">
      <c r="B441" s="54"/>
      <c r="C441" s="54"/>
      <c r="D441" s="54"/>
      <c r="E441" s="54"/>
      <c r="F441" s="54"/>
      <c r="G441" s="54"/>
      <c r="H441" s="54"/>
      <c r="I441" s="54"/>
      <c r="J441" s="54"/>
      <c r="K441" s="54"/>
      <c r="L441" s="54"/>
      <c r="M441" s="54"/>
      <c r="N441" s="54"/>
      <c r="O441" s="54"/>
      <c r="P441" s="54"/>
      <c r="Q441" s="54"/>
      <c r="R441" s="54"/>
      <c r="S441" s="54"/>
      <c r="T441" s="54"/>
      <c r="U441" s="54"/>
      <c r="V441" s="54"/>
      <c r="W441" s="54"/>
    </row>
    <row r="442" spans="2:23" x14ac:dyDescent="0.45">
      <c r="B442" s="54"/>
      <c r="C442" s="54"/>
      <c r="D442" s="54"/>
      <c r="E442" s="54"/>
      <c r="F442" s="54"/>
      <c r="G442" s="54"/>
      <c r="H442" s="54"/>
      <c r="I442" s="54"/>
      <c r="J442" s="54"/>
      <c r="K442" s="54"/>
      <c r="L442" s="54"/>
      <c r="M442" s="54"/>
      <c r="N442" s="54"/>
      <c r="O442" s="54"/>
      <c r="P442" s="54"/>
      <c r="Q442" s="54"/>
      <c r="R442" s="54"/>
      <c r="S442" s="54"/>
      <c r="T442" s="54"/>
      <c r="U442" s="54"/>
      <c r="V442" s="54"/>
      <c r="W442" s="54"/>
    </row>
    <row r="443" spans="2:23" x14ac:dyDescent="0.45">
      <c r="B443" s="54"/>
      <c r="C443" s="54"/>
      <c r="D443" s="54"/>
      <c r="E443" s="54"/>
      <c r="F443" s="54"/>
      <c r="G443" s="54"/>
      <c r="H443" s="54"/>
      <c r="I443" s="54"/>
      <c r="J443" s="54"/>
      <c r="K443" s="54"/>
      <c r="L443" s="54"/>
      <c r="M443" s="54"/>
      <c r="N443" s="54"/>
      <c r="O443" s="54"/>
      <c r="P443" s="54"/>
      <c r="Q443" s="54"/>
      <c r="R443" s="54"/>
      <c r="S443" s="54"/>
      <c r="T443" s="54"/>
      <c r="U443" s="54"/>
      <c r="V443" s="54"/>
      <c r="W443" s="54"/>
    </row>
    <row r="444" spans="2:23" x14ac:dyDescent="0.45">
      <c r="B444" s="54"/>
      <c r="C444" s="54"/>
      <c r="D444" s="54"/>
      <c r="E444" s="54"/>
      <c r="F444" s="54"/>
      <c r="G444" s="54"/>
      <c r="H444" s="54"/>
      <c r="I444" s="54"/>
      <c r="J444" s="54"/>
      <c r="K444" s="54"/>
      <c r="L444" s="54"/>
      <c r="M444" s="54"/>
      <c r="N444" s="54"/>
      <c r="O444" s="54"/>
      <c r="P444" s="54"/>
      <c r="Q444" s="54"/>
      <c r="R444" s="54"/>
      <c r="S444" s="54"/>
      <c r="T444" s="54"/>
      <c r="U444" s="54"/>
      <c r="V444" s="54"/>
      <c r="W444" s="54"/>
    </row>
    <row r="445" spans="2:23" x14ac:dyDescent="0.45">
      <c r="B445" s="54"/>
      <c r="C445" s="54"/>
      <c r="D445" s="54"/>
      <c r="E445" s="54"/>
      <c r="F445" s="54"/>
      <c r="G445" s="54"/>
      <c r="H445" s="54"/>
      <c r="I445" s="54"/>
      <c r="J445" s="54"/>
      <c r="K445" s="54"/>
      <c r="L445" s="54"/>
      <c r="M445" s="54"/>
      <c r="N445" s="54"/>
      <c r="O445" s="54"/>
      <c r="P445" s="54"/>
      <c r="Q445" s="54"/>
      <c r="R445" s="54"/>
      <c r="S445" s="54"/>
      <c r="T445" s="54"/>
      <c r="U445" s="54"/>
      <c r="V445" s="54"/>
      <c r="W445" s="54"/>
    </row>
    <row r="446" spans="2:23" x14ac:dyDescent="0.45">
      <c r="B446" s="54"/>
      <c r="C446" s="54"/>
      <c r="D446" s="54"/>
      <c r="E446" s="54"/>
      <c r="F446" s="54"/>
      <c r="G446" s="54"/>
      <c r="H446" s="54"/>
      <c r="I446" s="54"/>
      <c r="J446" s="54"/>
      <c r="K446" s="54"/>
      <c r="L446" s="54"/>
      <c r="M446" s="54"/>
      <c r="N446" s="54"/>
      <c r="O446" s="54"/>
      <c r="P446" s="54"/>
      <c r="Q446" s="54"/>
      <c r="R446" s="54"/>
      <c r="S446" s="54"/>
      <c r="T446" s="54"/>
      <c r="U446" s="54"/>
      <c r="V446" s="54"/>
      <c r="W446" s="54"/>
    </row>
    <row r="447" spans="2:23" x14ac:dyDescent="0.45">
      <c r="B447" s="54"/>
      <c r="C447" s="54"/>
      <c r="D447" s="54"/>
      <c r="E447" s="54"/>
      <c r="F447" s="54"/>
      <c r="G447" s="54"/>
      <c r="H447" s="54"/>
      <c r="I447" s="54"/>
      <c r="J447" s="54"/>
      <c r="K447" s="54"/>
      <c r="L447" s="54"/>
      <c r="M447" s="54"/>
      <c r="N447" s="54"/>
      <c r="O447" s="54"/>
      <c r="P447" s="54"/>
      <c r="Q447" s="54"/>
      <c r="R447" s="54"/>
      <c r="S447" s="54"/>
      <c r="T447" s="54"/>
      <c r="U447" s="54"/>
      <c r="V447" s="54"/>
      <c r="W447" s="54"/>
    </row>
    <row r="448" spans="2:23" x14ac:dyDescent="0.45">
      <c r="B448" s="54"/>
      <c r="C448" s="54"/>
      <c r="D448" s="54"/>
      <c r="E448" s="54"/>
      <c r="F448" s="54"/>
      <c r="G448" s="54"/>
      <c r="H448" s="54"/>
      <c r="I448" s="54"/>
      <c r="J448" s="54"/>
      <c r="K448" s="54"/>
      <c r="L448" s="54"/>
      <c r="M448" s="54"/>
      <c r="N448" s="54"/>
      <c r="O448" s="54"/>
      <c r="P448" s="54"/>
      <c r="Q448" s="54"/>
      <c r="R448" s="54"/>
      <c r="S448" s="54"/>
      <c r="T448" s="54"/>
      <c r="U448" s="54"/>
      <c r="V448" s="54"/>
      <c r="W448" s="54"/>
    </row>
    <row r="449" spans="2:23" x14ac:dyDescent="0.45">
      <c r="B449" s="54"/>
      <c r="C449" s="54"/>
      <c r="D449" s="54"/>
      <c r="E449" s="54"/>
      <c r="F449" s="54"/>
      <c r="G449" s="54"/>
      <c r="H449" s="54"/>
      <c r="I449" s="54"/>
      <c r="J449" s="54"/>
      <c r="K449" s="54"/>
      <c r="L449" s="54"/>
      <c r="M449" s="54"/>
      <c r="N449" s="54"/>
      <c r="O449" s="54"/>
      <c r="P449" s="54"/>
      <c r="Q449" s="54"/>
      <c r="R449" s="54"/>
      <c r="S449" s="54"/>
      <c r="T449" s="54"/>
      <c r="U449" s="54"/>
      <c r="V449" s="54"/>
      <c r="W449" s="54"/>
    </row>
    <row r="450" spans="2:23" x14ac:dyDescent="0.45">
      <c r="B450" s="54"/>
      <c r="C450" s="54"/>
      <c r="D450" s="54"/>
      <c r="E450" s="54"/>
      <c r="F450" s="54"/>
      <c r="G450" s="54"/>
      <c r="H450" s="54"/>
      <c r="I450" s="54"/>
      <c r="J450" s="54"/>
      <c r="K450" s="54"/>
      <c r="L450" s="54"/>
      <c r="M450" s="54"/>
      <c r="N450" s="54"/>
      <c r="O450" s="54"/>
      <c r="P450" s="54"/>
      <c r="Q450" s="54"/>
      <c r="R450" s="54"/>
      <c r="S450" s="54"/>
      <c r="T450" s="54"/>
      <c r="U450" s="54"/>
      <c r="V450" s="54"/>
      <c r="W450" s="54"/>
    </row>
    <row r="451" spans="2:23" x14ac:dyDescent="0.45">
      <c r="B451" s="54"/>
      <c r="C451" s="54"/>
      <c r="D451" s="54"/>
      <c r="E451" s="54"/>
      <c r="F451" s="54"/>
      <c r="G451" s="54"/>
      <c r="H451" s="54"/>
      <c r="I451" s="54"/>
      <c r="J451" s="54"/>
      <c r="K451" s="54"/>
      <c r="L451" s="54"/>
      <c r="M451" s="54"/>
      <c r="N451" s="54"/>
      <c r="O451" s="54"/>
      <c r="P451" s="54"/>
      <c r="Q451" s="54"/>
      <c r="R451" s="54"/>
      <c r="S451" s="54"/>
      <c r="T451" s="54"/>
      <c r="U451" s="54"/>
      <c r="V451" s="54"/>
      <c r="W451" s="54"/>
    </row>
    <row r="452" spans="2:23" x14ac:dyDescent="0.45">
      <c r="B452" s="54"/>
      <c r="C452" s="54"/>
      <c r="D452" s="54"/>
      <c r="E452" s="54"/>
      <c r="F452" s="54"/>
      <c r="G452" s="54"/>
      <c r="H452" s="54"/>
      <c r="I452" s="54"/>
      <c r="J452" s="54"/>
      <c r="K452" s="54"/>
      <c r="L452" s="54"/>
      <c r="M452" s="54"/>
      <c r="N452" s="54"/>
      <c r="O452" s="54"/>
      <c r="P452" s="54"/>
      <c r="Q452" s="54"/>
      <c r="R452" s="54"/>
      <c r="S452" s="54"/>
      <c r="T452" s="54"/>
      <c r="U452" s="54"/>
      <c r="V452" s="54"/>
      <c r="W452" s="54"/>
    </row>
    <row r="453" spans="2:23" x14ac:dyDescent="0.45">
      <c r="B453" s="54"/>
      <c r="C453" s="54"/>
      <c r="D453" s="54"/>
      <c r="E453" s="54"/>
      <c r="F453" s="54"/>
      <c r="G453" s="54"/>
      <c r="H453" s="54"/>
      <c r="I453" s="54"/>
      <c r="J453" s="54"/>
      <c r="K453" s="54"/>
      <c r="L453" s="54"/>
      <c r="M453" s="54"/>
      <c r="N453" s="54"/>
      <c r="O453" s="54"/>
      <c r="P453" s="54"/>
      <c r="Q453" s="54"/>
      <c r="R453" s="54"/>
      <c r="S453" s="54"/>
      <c r="T453" s="54"/>
      <c r="U453" s="54"/>
      <c r="V453" s="54"/>
      <c r="W453" s="54"/>
    </row>
    <row r="454" spans="2:23" x14ac:dyDescent="0.45">
      <c r="B454" s="54"/>
      <c r="C454" s="54"/>
      <c r="D454" s="54"/>
      <c r="E454" s="54"/>
      <c r="F454" s="54"/>
      <c r="G454" s="54"/>
      <c r="H454" s="54"/>
      <c r="I454" s="54"/>
      <c r="J454" s="54"/>
      <c r="K454" s="54"/>
      <c r="L454" s="54"/>
      <c r="M454" s="54"/>
      <c r="N454" s="54"/>
      <c r="O454" s="54"/>
      <c r="P454" s="54"/>
      <c r="Q454" s="54"/>
      <c r="R454" s="54"/>
      <c r="S454" s="54"/>
      <c r="T454" s="54"/>
      <c r="U454" s="54"/>
      <c r="V454" s="54"/>
      <c r="W454" s="54"/>
    </row>
    <row r="455" spans="2:23" x14ac:dyDescent="0.45">
      <c r="B455" s="54"/>
      <c r="C455" s="54"/>
      <c r="D455" s="54"/>
      <c r="E455" s="54"/>
      <c r="F455" s="54"/>
      <c r="G455" s="54"/>
      <c r="H455" s="54"/>
      <c r="I455" s="54"/>
      <c r="J455" s="54"/>
      <c r="K455" s="54"/>
      <c r="L455" s="54"/>
      <c r="M455" s="54"/>
      <c r="N455" s="54"/>
      <c r="O455" s="54"/>
      <c r="P455" s="54"/>
      <c r="Q455" s="54"/>
      <c r="R455" s="54"/>
      <c r="S455" s="54"/>
      <c r="T455" s="54"/>
      <c r="U455" s="54"/>
      <c r="V455" s="54"/>
      <c r="W455" s="54"/>
    </row>
    <row r="456" spans="2:23" x14ac:dyDescent="0.45">
      <c r="B456" s="54"/>
      <c r="C456" s="54"/>
      <c r="D456" s="54"/>
      <c r="E456" s="54"/>
      <c r="F456" s="54"/>
      <c r="G456" s="54"/>
      <c r="H456" s="54"/>
      <c r="I456" s="54"/>
      <c r="J456" s="54"/>
      <c r="K456" s="54"/>
      <c r="L456" s="54"/>
      <c r="M456" s="54"/>
      <c r="N456" s="54"/>
      <c r="O456" s="54"/>
      <c r="P456" s="54"/>
      <c r="Q456" s="54"/>
      <c r="R456" s="54"/>
      <c r="S456" s="54"/>
      <c r="T456" s="54"/>
      <c r="U456" s="54"/>
      <c r="V456" s="54"/>
      <c r="W456" s="54"/>
    </row>
    <row r="457" spans="2:23" x14ac:dyDescent="0.45">
      <c r="B457" s="54"/>
      <c r="C457" s="54"/>
      <c r="D457" s="54"/>
      <c r="E457" s="54"/>
      <c r="F457" s="54"/>
      <c r="G457" s="54"/>
      <c r="H457" s="54"/>
      <c r="I457" s="54"/>
      <c r="J457" s="54"/>
      <c r="K457" s="54"/>
      <c r="L457" s="54"/>
      <c r="M457" s="54"/>
      <c r="N457" s="54"/>
      <c r="O457" s="54"/>
      <c r="P457" s="54"/>
      <c r="Q457" s="54"/>
      <c r="R457" s="54"/>
      <c r="S457" s="54"/>
      <c r="T457" s="54"/>
      <c r="U457" s="54"/>
      <c r="V457" s="54"/>
      <c r="W457" s="54"/>
    </row>
    <row r="458" spans="2:23" x14ac:dyDescent="0.45">
      <c r="B458" s="54"/>
      <c r="C458" s="54"/>
      <c r="D458" s="54"/>
      <c r="E458" s="54"/>
      <c r="F458" s="54"/>
      <c r="G458" s="54"/>
      <c r="H458" s="54"/>
      <c r="I458" s="54"/>
      <c r="J458" s="54"/>
      <c r="K458" s="54"/>
      <c r="L458" s="54"/>
      <c r="M458" s="54"/>
      <c r="N458" s="54"/>
      <c r="O458" s="54"/>
      <c r="P458" s="54"/>
      <c r="Q458" s="54"/>
      <c r="R458" s="54"/>
      <c r="S458" s="54"/>
      <c r="T458" s="54"/>
      <c r="U458" s="54"/>
      <c r="V458" s="54"/>
      <c r="W458" s="54"/>
    </row>
    <row r="459" spans="2:23" x14ac:dyDescent="0.45">
      <c r="B459" s="54"/>
      <c r="C459" s="54"/>
      <c r="D459" s="54"/>
      <c r="E459" s="54"/>
      <c r="F459" s="54"/>
      <c r="G459" s="54"/>
      <c r="H459" s="54"/>
      <c r="I459" s="54"/>
      <c r="J459" s="54"/>
      <c r="K459" s="54"/>
      <c r="L459" s="54"/>
      <c r="M459" s="54"/>
      <c r="N459" s="54"/>
      <c r="O459" s="54"/>
      <c r="P459" s="54"/>
      <c r="Q459" s="54"/>
      <c r="R459" s="54"/>
      <c r="S459" s="54"/>
      <c r="T459" s="54"/>
      <c r="U459" s="54"/>
      <c r="V459" s="54"/>
      <c r="W459" s="54"/>
    </row>
    <row r="460" spans="2:23" x14ac:dyDescent="0.45">
      <c r="B460" s="54"/>
      <c r="C460" s="54"/>
      <c r="D460" s="54"/>
      <c r="E460" s="54"/>
      <c r="F460" s="54"/>
      <c r="G460" s="54"/>
      <c r="H460" s="54"/>
      <c r="I460" s="54"/>
      <c r="J460" s="54"/>
      <c r="K460" s="54"/>
      <c r="L460" s="54"/>
      <c r="M460" s="54"/>
      <c r="N460" s="54"/>
      <c r="O460" s="54"/>
      <c r="P460" s="54"/>
      <c r="Q460" s="54"/>
      <c r="R460" s="54"/>
      <c r="S460" s="54"/>
      <c r="T460" s="54"/>
      <c r="U460" s="54"/>
      <c r="V460" s="54"/>
      <c r="W460" s="54"/>
    </row>
    <row r="461" spans="2:23" x14ac:dyDescent="0.45">
      <c r="B461" s="54"/>
      <c r="C461" s="54"/>
      <c r="D461" s="54"/>
      <c r="E461" s="54"/>
      <c r="F461" s="54"/>
      <c r="G461" s="54"/>
      <c r="H461" s="54"/>
      <c r="I461" s="54"/>
      <c r="J461" s="54"/>
      <c r="K461" s="54"/>
      <c r="L461" s="54"/>
      <c r="M461" s="54"/>
      <c r="N461" s="54"/>
      <c r="O461" s="54"/>
      <c r="P461" s="54"/>
      <c r="Q461" s="54"/>
      <c r="R461" s="54"/>
      <c r="S461" s="54"/>
      <c r="T461" s="54"/>
      <c r="U461" s="54"/>
      <c r="V461" s="54"/>
      <c r="W461" s="54"/>
    </row>
    <row r="462" spans="2:23" x14ac:dyDescent="0.45">
      <c r="B462" s="54"/>
      <c r="C462" s="54"/>
      <c r="D462" s="54"/>
      <c r="E462" s="54"/>
      <c r="F462" s="54"/>
      <c r="G462" s="54"/>
      <c r="H462" s="54"/>
      <c r="I462" s="54"/>
      <c r="J462" s="54"/>
      <c r="K462" s="54"/>
      <c r="L462" s="54"/>
      <c r="M462" s="54"/>
      <c r="N462" s="54"/>
      <c r="O462" s="54"/>
      <c r="P462" s="54"/>
      <c r="Q462" s="54"/>
      <c r="R462" s="54"/>
      <c r="S462" s="54"/>
      <c r="T462" s="54"/>
      <c r="U462" s="54"/>
      <c r="V462" s="54"/>
      <c r="W462" s="54"/>
    </row>
    <row r="463" spans="2:23" x14ac:dyDescent="0.45">
      <c r="B463" s="54"/>
      <c r="C463" s="54"/>
      <c r="D463" s="54"/>
      <c r="E463" s="54"/>
      <c r="F463" s="54"/>
      <c r="G463" s="54"/>
      <c r="H463" s="54"/>
      <c r="I463" s="54"/>
      <c r="J463" s="54"/>
      <c r="K463" s="54"/>
      <c r="L463" s="54"/>
      <c r="M463" s="54"/>
      <c r="N463" s="54"/>
      <c r="O463" s="54"/>
      <c r="P463" s="54"/>
      <c r="Q463" s="54"/>
      <c r="R463" s="54"/>
      <c r="S463" s="54"/>
      <c r="T463" s="54"/>
      <c r="U463" s="54"/>
      <c r="V463" s="54"/>
      <c r="W463" s="54"/>
    </row>
    <row r="464" spans="2:23" x14ac:dyDescent="0.45">
      <c r="B464" s="54"/>
      <c r="C464" s="54"/>
      <c r="D464" s="54"/>
      <c r="E464" s="54"/>
      <c r="F464" s="54"/>
      <c r="G464" s="54"/>
      <c r="H464" s="54"/>
      <c r="I464" s="54"/>
      <c r="J464" s="54"/>
      <c r="K464" s="54"/>
      <c r="L464" s="54"/>
      <c r="M464" s="54"/>
      <c r="N464" s="54"/>
      <c r="O464" s="54"/>
      <c r="P464" s="54"/>
      <c r="Q464" s="54"/>
      <c r="R464" s="54"/>
      <c r="S464" s="54"/>
      <c r="T464" s="54"/>
      <c r="U464" s="54"/>
      <c r="V464" s="54"/>
      <c r="W464" s="54"/>
    </row>
    <row r="465" spans="2:23" x14ac:dyDescent="0.45">
      <c r="B465" s="54"/>
      <c r="C465" s="54"/>
      <c r="D465" s="54"/>
      <c r="E465" s="54"/>
      <c r="F465" s="54"/>
      <c r="G465" s="54"/>
      <c r="H465" s="54"/>
      <c r="I465" s="54"/>
      <c r="J465" s="54"/>
      <c r="K465" s="54"/>
      <c r="L465" s="54"/>
      <c r="M465" s="54"/>
      <c r="N465" s="54"/>
      <c r="O465" s="54"/>
      <c r="P465" s="54"/>
      <c r="Q465" s="54"/>
      <c r="R465" s="54"/>
      <c r="S465" s="54"/>
      <c r="T465" s="54"/>
      <c r="U465" s="54"/>
      <c r="V465" s="54"/>
      <c r="W465" s="54"/>
    </row>
    <row r="466" spans="2:23" x14ac:dyDescent="0.45">
      <c r="B466" s="54"/>
      <c r="C466" s="54"/>
      <c r="D466" s="54"/>
      <c r="E466" s="54"/>
      <c r="F466" s="54"/>
      <c r="G466" s="54"/>
      <c r="H466" s="54"/>
      <c r="I466" s="54"/>
      <c r="J466" s="54"/>
      <c r="K466" s="54"/>
      <c r="L466" s="54"/>
      <c r="M466" s="54"/>
      <c r="N466" s="54"/>
      <c r="O466" s="54"/>
      <c r="P466" s="54"/>
      <c r="Q466" s="54"/>
      <c r="R466" s="54"/>
      <c r="S466" s="54"/>
      <c r="T466" s="54"/>
      <c r="U466" s="54"/>
      <c r="V466" s="54"/>
      <c r="W466" s="54"/>
    </row>
    <row r="467" spans="2:23" x14ac:dyDescent="0.45">
      <c r="B467" s="54"/>
      <c r="C467" s="54"/>
      <c r="D467" s="54"/>
      <c r="E467" s="54"/>
      <c r="F467" s="54"/>
      <c r="G467" s="54"/>
      <c r="H467" s="54"/>
      <c r="I467" s="54"/>
      <c r="J467" s="54"/>
      <c r="K467" s="54"/>
      <c r="L467" s="54"/>
      <c r="M467" s="54"/>
      <c r="N467" s="54"/>
      <c r="O467" s="54"/>
      <c r="P467" s="54"/>
      <c r="Q467" s="54"/>
      <c r="R467" s="54"/>
      <c r="S467" s="54"/>
      <c r="T467" s="54"/>
      <c r="U467" s="54"/>
      <c r="V467" s="54"/>
      <c r="W467" s="54"/>
    </row>
    <row r="468" spans="2:23" x14ac:dyDescent="0.45">
      <c r="B468" s="54"/>
      <c r="C468" s="54"/>
      <c r="D468" s="54"/>
      <c r="E468" s="54"/>
      <c r="F468" s="54"/>
      <c r="G468" s="54"/>
      <c r="H468" s="54"/>
      <c r="I468" s="54"/>
      <c r="J468" s="54"/>
      <c r="K468" s="54"/>
      <c r="L468" s="54"/>
      <c r="M468" s="54"/>
      <c r="N468" s="54"/>
      <c r="O468" s="54"/>
      <c r="P468" s="54"/>
      <c r="Q468" s="54"/>
      <c r="R468" s="54"/>
      <c r="S468" s="54"/>
      <c r="T468" s="54"/>
      <c r="U468" s="54"/>
      <c r="V468" s="54"/>
      <c r="W468" s="54"/>
    </row>
    <row r="469" spans="2:23" x14ac:dyDescent="0.45">
      <c r="B469" s="54"/>
      <c r="C469" s="54"/>
      <c r="D469" s="54"/>
      <c r="E469" s="54"/>
      <c r="F469" s="54"/>
      <c r="G469" s="54"/>
      <c r="H469" s="54"/>
      <c r="I469" s="54"/>
      <c r="J469" s="54"/>
      <c r="K469" s="54"/>
      <c r="L469" s="54"/>
      <c r="M469" s="54"/>
      <c r="N469" s="54"/>
      <c r="O469" s="54"/>
      <c r="P469" s="54"/>
      <c r="Q469" s="54"/>
      <c r="R469" s="54"/>
      <c r="S469" s="54"/>
      <c r="T469" s="54"/>
      <c r="U469" s="54"/>
      <c r="V469" s="54"/>
      <c r="W469" s="54"/>
    </row>
    <row r="470" spans="2:23" x14ac:dyDescent="0.45">
      <c r="B470" s="54"/>
      <c r="C470" s="54"/>
      <c r="D470" s="54"/>
      <c r="E470" s="54"/>
      <c r="F470" s="54"/>
      <c r="G470" s="54"/>
      <c r="H470" s="54"/>
      <c r="I470" s="54"/>
      <c r="J470" s="54"/>
      <c r="K470" s="54"/>
      <c r="L470" s="54"/>
      <c r="M470" s="54"/>
      <c r="N470" s="54"/>
      <c r="O470" s="54"/>
      <c r="P470" s="54"/>
      <c r="Q470" s="54"/>
      <c r="R470" s="54"/>
      <c r="S470" s="54"/>
      <c r="T470" s="54"/>
      <c r="U470" s="54"/>
      <c r="V470" s="54"/>
      <c r="W470" s="54"/>
    </row>
    <row r="471" spans="2:23" x14ac:dyDescent="0.45">
      <c r="B471" s="54"/>
      <c r="C471" s="54"/>
      <c r="D471" s="54"/>
      <c r="E471" s="54"/>
      <c r="F471" s="54"/>
      <c r="G471" s="54"/>
      <c r="H471" s="54"/>
      <c r="I471" s="54"/>
      <c r="J471" s="54"/>
      <c r="K471" s="54"/>
      <c r="L471" s="54"/>
      <c r="M471" s="54"/>
      <c r="N471" s="54"/>
      <c r="O471" s="54"/>
      <c r="P471" s="54"/>
      <c r="Q471" s="54"/>
      <c r="R471" s="54"/>
      <c r="S471" s="54"/>
      <c r="T471" s="54"/>
      <c r="U471" s="54"/>
      <c r="V471" s="54"/>
      <c r="W471" s="54"/>
    </row>
    <row r="472" spans="2:23" x14ac:dyDescent="0.45">
      <c r="B472" s="54"/>
      <c r="C472" s="54"/>
      <c r="D472" s="54"/>
      <c r="E472" s="54"/>
      <c r="F472" s="54"/>
      <c r="G472" s="54"/>
      <c r="H472" s="54"/>
      <c r="I472" s="54"/>
      <c r="J472" s="54"/>
      <c r="K472" s="54"/>
      <c r="L472" s="54"/>
      <c r="M472" s="54"/>
      <c r="N472" s="54"/>
      <c r="O472" s="54"/>
      <c r="P472" s="54"/>
      <c r="Q472" s="54"/>
      <c r="R472" s="54"/>
      <c r="S472" s="54"/>
      <c r="T472" s="54"/>
      <c r="U472" s="54"/>
      <c r="V472" s="54"/>
      <c r="W472" s="54"/>
    </row>
    <row r="473" spans="2:23" x14ac:dyDescent="0.45">
      <c r="B473" s="54"/>
      <c r="C473" s="54"/>
      <c r="D473" s="54"/>
      <c r="E473" s="54"/>
      <c r="F473" s="54"/>
      <c r="G473" s="54"/>
      <c r="H473" s="54"/>
      <c r="I473" s="54"/>
      <c r="J473" s="54"/>
      <c r="K473" s="54"/>
      <c r="L473" s="54"/>
      <c r="M473" s="54"/>
      <c r="N473" s="54"/>
      <c r="O473" s="54"/>
      <c r="P473" s="54"/>
      <c r="Q473" s="54"/>
      <c r="R473" s="54"/>
      <c r="S473" s="54"/>
      <c r="T473" s="54"/>
      <c r="U473" s="54"/>
      <c r="V473" s="54"/>
      <c r="W473" s="54"/>
    </row>
    <row r="474" spans="2:23" x14ac:dyDescent="0.45">
      <c r="B474" s="54"/>
      <c r="C474" s="54"/>
      <c r="D474" s="54"/>
      <c r="E474" s="54"/>
      <c r="F474" s="54"/>
      <c r="G474" s="54"/>
      <c r="H474" s="54"/>
      <c r="I474" s="54"/>
      <c r="J474" s="54"/>
      <c r="K474" s="54"/>
      <c r="L474" s="54"/>
      <c r="M474" s="54"/>
      <c r="N474" s="54"/>
      <c r="O474" s="54"/>
      <c r="P474" s="54"/>
      <c r="Q474" s="54"/>
      <c r="R474" s="54"/>
      <c r="S474" s="54"/>
      <c r="T474" s="54"/>
      <c r="U474" s="54"/>
      <c r="V474" s="54"/>
      <c r="W474" s="54"/>
    </row>
    <row r="475" spans="2:23" x14ac:dyDescent="0.45">
      <c r="B475" s="54"/>
      <c r="C475" s="54"/>
      <c r="D475" s="54"/>
      <c r="E475" s="54"/>
      <c r="F475" s="54"/>
      <c r="G475" s="54"/>
      <c r="H475" s="54"/>
      <c r="I475" s="54"/>
      <c r="J475" s="54"/>
      <c r="K475" s="54"/>
      <c r="L475" s="54"/>
      <c r="M475" s="54"/>
      <c r="N475" s="54"/>
      <c r="O475" s="54"/>
      <c r="P475" s="54"/>
      <c r="Q475" s="54"/>
      <c r="R475" s="54"/>
      <c r="S475" s="54"/>
      <c r="T475" s="54"/>
      <c r="U475" s="54"/>
      <c r="V475" s="54"/>
      <c r="W475" s="54"/>
    </row>
    <row r="476" spans="2:23" x14ac:dyDescent="0.45">
      <c r="B476" s="54"/>
      <c r="C476" s="54"/>
      <c r="D476" s="54"/>
      <c r="E476" s="54"/>
      <c r="F476" s="54"/>
      <c r="G476" s="54"/>
      <c r="H476" s="54"/>
      <c r="I476" s="54"/>
      <c r="J476" s="54"/>
      <c r="K476" s="54"/>
      <c r="L476" s="54"/>
      <c r="M476" s="54"/>
      <c r="N476" s="54"/>
      <c r="O476" s="54"/>
      <c r="P476" s="54"/>
      <c r="Q476" s="54"/>
      <c r="R476" s="54"/>
      <c r="S476" s="54"/>
      <c r="T476" s="54"/>
      <c r="U476" s="54"/>
      <c r="V476" s="54"/>
      <c r="W476" s="54"/>
    </row>
    <row r="477" spans="2:23" x14ac:dyDescent="0.45">
      <c r="B477" s="54"/>
      <c r="C477" s="54"/>
      <c r="D477" s="54"/>
      <c r="E477" s="54"/>
      <c r="F477" s="54"/>
      <c r="G477" s="54"/>
      <c r="H477" s="54"/>
      <c r="I477" s="54"/>
      <c r="J477" s="54"/>
      <c r="K477" s="54"/>
      <c r="L477" s="54"/>
      <c r="M477" s="54"/>
      <c r="N477" s="54"/>
      <c r="O477" s="54"/>
      <c r="P477" s="54"/>
      <c r="Q477" s="54"/>
      <c r="R477" s="54"/>
      <c r="S477" s="54"/>
      <c r="T477" s="54"/>
      <c r="U477" s="54"/>
      <c r="V477" s="54"/>
      <c r="W477" s="54"/>
    </row>
    <row r="478" spans="2:23" x14ac:dyDescent="0.45">
      <c r="B478" s="54"/>
      <c r="C478" s="54"/>
      <c r="D478" s="54"/>
      <c r="E478" s="54"/>
      <c r="F478" s="54"/>
      <c r="G478" s="54"/>
      <c r="H478" s="54"/>
      <c r="I478" s="54"/>
      <c r="J478" s="54"/>
      <c r="K478" s="54"/>
      <c r="L478" s="54"/>
      <c r="M478" s="54"/>
      <c r="N478" s="54"/>
      <c r="O478" s="54"/>
      <c r="P478" s="54"/>
      <c r="Q478" s="54"/>
      <c r="R478" s="54"/>
      <c r="S478" s="54"/>
      <c r="T478" s="54"/>
      <c r="U478" s="54"/>
      <c r="V478" s="54"/>
      <c r="W478" s="54"/>
    </row>
    <row r="479" spans="2:23" x14ac:dyDescent="0.45">
      <c r="B479" s="54"/>
      <c r="C479" s="54"/>
      <c r="D479" s="54"/>
      <c r="E479" s="54"/>
      <c r="F479" s="54"/>
      <c r="G479" s="54"/>
      <c r="H479" s="54"/>
      <c r="I479" s="54"/>
      <c r="J479" s="54"/>
      <c r="K479" s="54"/>
      <c r="L479" s="54"/>
      <c r="M479" s="54"/>
      <c r="N479" s="54"/>
      <c r="O479" s="54"/>
      <c r="P479" s="54"/>
      <c r="Q479" s="54"/>
      <c r="R479" s="54"/>
      <c r="S479" s="54"/>
      <c r="T479" s="54"/>
      <c r="U479" s="54"/>
      <c r="V479" s="54"/>
      <c r="W479" s="54"/>
    </row>
    <row r="480" spans="2:23" x14ac:dyDescent="0.45">
      <c r="B480" s="54"/>
      <c r="C480" s="54"/>
      <c r="D480" s="54"/>
      <c r="E480" s="54"/>
      <c r="F480" s="54"/>
      <c r="G480" s="54"/>
      <c r="H480" s="54"/>
      <c r="I480" s="54"/>
      <c r="J480" s="54"/>
      <c r="K480" s="54"/>
      <c r="L480" s="54"/>
      <c r="M480" s="54"/>
      <c r="N480" s="54"/>
      <c r="O480" s="54"/>
      <c r="P480" s="54"/>
      <c r="Q480" s="54"/>
      <c r="R480" s="54"/>
      <c r="S480" s="54"/>
      <c r="T480" s="54"/>
      <c r="U480" s="54"/>
      <c r="V480" s="54"/>
      <c r="W480" s="54"/>
    </row>
    <row r="481" spans="2:23" x14ac:dyDescent="0.45">
      <c r="B481" s="54"/>
      <c r="C481" s="54"/>
      <c r="D481" s="54"/>
      <c r="E481" s="54"/>
      <c r="F481" s="54"/>
      <c r="G481" s="54"/>
      <c r="H481" s="54"/>
      <c r="I481" s="54"/>
      <c r="J481" s="54"/>
      <c r="K481" s="54"/>
      <c r="L481" s="54"/>
      <c r="M481" s="54"/>
      <c r="N481" s="54"/>
      <c r="O481" s="54"/>
      <c r="P481" s="54"/>
      <c r="Q481" s="54"/>
      <c r="R481" s="54"/>
      <c r="S481" s="54"/>
      <c r="T481" s="54"/>
      <c r="U481" s="54"/>
      <c r="V481" s="54"/>
      <c r="W481" s="54"/>
    </row>
    <row r="482" spans="2:23" x14ac:dyDescent="0.45">
      <c r="B482" s="54"/>
      <c r="C482" s="54"/>
      <c r="D482" s="54"/>
      <c r="E482" s="54"/>
      <c r="F482" s="54"/>
      <c r="G482" s="54"/>
      <c r="H482" s="54"/>
      <c r="I482" s="54"/>
      <c r="J482" s="54"/>
      <c r="K482" s="54"/>
      <c r="L482" s="54"/>
      <c r="M482" s="54"/>
      <c r="N482" s="54"/>
      <c r="O482" s="54"/>
      <c r="P482" s="54"/>
      <c r="Q482" s="54"/>
      <c r="R482" s="54"/>
      <c r="S482" s="54"/>
      <c r="T482" s="54"/>
      <c r="U482" s="54"/>
      <c r="V482" s="54"/>
      <c r="W482" s="54"/>
    </row>
    <row r="483" spans="2:23" x14ac:dyDescent="0.45">
      <c r="B483" s="54"/>
      <c r="C483" s="54"/>
      <c r="D483" s="54"/>
      <c r="E483" s="54"/>
      <c r="F483" s="54"/>
      <c r="G483" s="54"/>
      <c r="H483" s="54"/>
      <c r="I483" s="54"/>
      <c r="J483" s="54"/>
      <c r="K483" s="54"/>
      <c r="L483" s="54"/>
      <c r="M483" s="54"/>
      <c r="N483" s="54"/>
      <c r="O483" s="54"/>
      <c r="P483" s="54"/>
      <c r="Q483" s="54"/>
      <c r="R483" s="54"/>
      <c r="S483" s="54"/>
      <c r="T483" s="54"/>
      <c r="U483" s="54"/>
      <c r="V483" s="54"/>
      <c r="W483" s="54"/>
    </row>
    <row r="484" spans="2:23" x14ac:dyDescent="0.45">
      <c r="B484" s="54"/>
      <c r="C484" s="54"/>
      <c r="D484" s="54"/>
      <c r="E484" s="54"/>
      <c r="F484" s="54"/>
      <c r="G484" s="54"/>
      <c r="H484" s="54"/>
      <c r="I484" s="54"/>
      <c r="J484" s="54"/>
      <c r="K484" s="54"/>
      <c r="L484" s="54"/>
      <c r="M484" s="54"/>
      <c r="N484" s="54"/>
      <c r="O484" s="54"/>
      <c r="P484" s="54"/>
      <c r="Q484" s="54"/>
      <c r="R484" s="54"/>
      <c r="S484" s="54"/>
      <c r="T484" s="54"/>
      <c r="U484" s="54"/>
      <c r="V484" s="54"/>
      <c r="W484" s="54"/>
    </row>
    <row r="485" spans="2:23" x14ac:dyDescent="0.45">
      <c r="B485" s="54"/>
      <c r="C485" s="54"/>
      <c r="D485" s="54"/>
      <c r="E485" s="54"/>
      <c r="F485" s="54"/>
      <c r="G485" s="54"/>
      <c r="H485" s="54"/>
      <c r="I485" s="54"/>
      <c r="J485" s="54"/>
      <c r="K485" s="54"/>
      <c r="L485" s="54"/>
      <c r="M485" s="54"/>
      <c r="N485" s="54"/>
      <c r="O485" s="54"/>
      <c r="P485" s="54"/>
      <c r="Q485" s="54"/>
      <c r="R485" s="54"/>
      <c r="S485" s="54"/>
      <c r="T485" s="54"/>
      <c r="U485" s="54"/>
      <c r="V485" s="54"/>
      <c r="W485" s="54"/>
    </row>
    <row r="486" spans="2:23" x14ac:dyDescent="0.45">
      <c r="B486" s="54"/>
      <c r="C486" s="54"/>
      <c r="D486" s="54"/>
      <c r="E486" s="54"/>
      <c r="F486" s="54"/>
      <c r="G486" s="54"/>
      <c r="H486" s="54"/>
      <c r="I486" s="54"/>
      <c r="J486" s="54"/>
      <c r="K486" s="54"/>
      <c r="L486" s="54"/>
      <c r="M486" s="54"/>
      <c r="N486" s="54"/>
      <c r="O486" s="54"/>
      <c r="P486" s="54"/>
      <c r="Q486" s="54"/>
      <c r="R486" s="54"/>
      <c r="S486" s="54"/>
      <c r="T486" s="54"/>
      <c r="U486" s="54"/>
      <c r="V486" s="54"/>
      <c r="W486" s="54"/>
    </row>
    <row r="487" spans="2:23" x14ac:dyDescent="0.45">
      <c r="B487" s="54"/>
      <c r="C487" s="54"/>
      <c r="D487" s="54"/>
      <c r="E487" s="54"/>
      <c r="F487" s="54"/>
      <c r="G487" s="54"/>
      <c r="H487" s="54"/>
      <c r="I487" s="54"/>
      <c r="J487" s="54"/>
      <c r="K487" s="54"/>
      <c r="L487" s="54"/>
      <c r="M487" s="54"/>
      <c r="N487" s="54"/>
      <c r="O487" s="54"/>
      <c r="P487" s="54"/>
      <c r="Q487" s="54"/>
      <c r="R487" s="54"/>
      <c r="S487" s="54"/>
      <c r="T487" s="54"/>
      <c r="U487" s="54"/>
      <c r="V487" s="54"/>
      <c r="W487" s="54"/>
    </row>
    <row r="488" spans="2:23" x14ac:dyDescent="0.45">
      <c r="B488" s="54"/>
      <c r="C488" s="54"/>
      <c r="D488" s="54"/>
      <c r="E488" s="54"/>
      <c r="F488" s="54"/>
      <c r="G488" s="54"/>
      <c r="H488" s="54"/>
      <c r="I488" s="54"/>
      <c r="J488" s="54"/>
      <c r="K488" s="54"/>
      <c r="L488" s="54"/>
      <c r="M488" s="54"/>
      <c r="N488" s="54"/>
      <c r="O488" s="54"/>
      <c r="P488" s="54"/>
      <c r="Q488" s="54"/>
      <c r="R488" s="54"/>
      <c r="S488" s="54"/>
      <c r="T488" s="54"/>
      <c r="U488" s="54"/>
      <c r="V488" s="54"/>
      <c r="W488" s="54"/>
    </row>
    <row r="489" spans="2:23" x14ac:dyDescent="0.45">
      <c r="B489" s="54"/>
      <c r="C489" s="54"/>
      <c r="D489" s="54"/>
      <c r="E489" s="54"/>
      <c r="F489" s="54"/>
      <c r="G489" s="54"/>
      <c r="H489" s="54"/>
      <c r="I489" s="54"/>
      <c r="J489" s="54"/>
      <c r="K489" s="54"/>
      <c r="L489" s="54"/>
      <c r="M489" s="54"/>
      <c r="N489" s="54"/>
      <c r="O489" s="54"/>
      <c r="P489" s="54"/>
      <c r="Q489" s="54"/>
      <c r="R489" s="54"/>
      <c r="S489" s="54"/>
      <c r="T489" s="54"/>
      <c r="U489" s="54"/>
      <c r="V489" s="54"/>
      <c r="W489" s="54"/>
    </row>
    <row r="490" spans="2:23" x14ac:dyDescent="0.45">
      <c r="B490" s="54"/>
      <c r="C490" s="54"/>
      <c r="D490" s="54"/>
      <c r="E490" s="54"/>
      <c r="F490" s="54"/>
      <c r="G490" s="54"/>
      <c r="H490" s="54"/>
      <c r="I490" s="54"/>
      <c r="J490" s="54"/>
      <c r="K490" s="54"/>
      <c r="L490" s="54"/>
      <c r="M490" s="54"/>
      <c r="N490" s="54"/>
      <c r="O490" s="54"/>
      <c r="P490" s="54"/>
      <c r="Q490" s="54"/>
      <c r="R490" s="54"/>
      <c r="S490" s="54"/>
      <c r="T490" s="54"/>
      <c r="U490" s="54"/>
      <c r="V490" s="54"/>
      <c r="W490" s="54"/>
    </row>
    <row r="491" spans="2:23" x14ac:dyDescent="0.45">
      <c r="B491" s="54"/>
      <c r="C491" s="54"/>
      <c r="D491" s="54"/>
      <c r="E491" s="54"/>
      <c r="F491" s="54"/>
      <c r="G491" s="54"/>
      <c r="H491" s="54"/>
      <c r="I491" s="54"/>
      <c r="J491" s="54"/>
      <c r="K491" s="54"/>
      <c r="L491" s="54"/>
      <c r="M491" s="54"/>
      <c r="N491" s="54"/>
      <c r="O491" s="54"/>
      <c r="P491" s="54"/>
      <c r="Q491" s="54"/>
      <c r="R491" s="54"/>
      <c r="S491" s="54"/>
      <c r="T491" s="54"/>
      <c r="U491" s="54"/>
      <c r="V491" s="54"/>
      <c r="W491" s="54"/>
    </row>
    <row r="492" spans="2:23" x14ac:dyDescent="0.45">
      <c r="B492" s="54"/>
      <c r="C492" s="54"/>
      <c r="D492" s="54"/>
      <c r="E492" s="54"/>
      <c r="F492" s="54"/>
      <c r="G492" s="54"/>
      <c r="H492" s="54"/>
      <c r="I492" s="54"/>
      <c r="J492" s="54"/>
      <c r="K492" s="54"/>
      <c r="L492" s="54"/>
      <c r="M492" s="54"/>
      <c r="N492" s="54"/>
      <c r="O492" s="54"/>
      <c r="P492" s="54"/>
      <c r="Q492" s="54"/>
      <c r="R492" s="54"/>
      <c r="S492" s="54"/>
      <c r="T492" s="54"/>
      <c r="U492" s="54"/>
      <c r="V492" s="54"/>
      <c r="W492" s="54"/>
    </row>
    <row r="493" spans="2:23" x14ac:dyDescent="0.45">
      <c r="B493" s="54"/>
      <c r="C493" s="54"/>
      <c r="D493" s="54"/>
      <c r="E493" s="54"/>
      <c r="F493" s="54"/>
      <c r="G493" s="54"/>
      <c r="H493" s="54"/>
      <c r="I493" s="54"/>
      <c r="J493" s="54"/>
      <c r="K493" s="54"/>
      <c r="L493" s="54"/>
      <c r="M493" s="54"/>
      <c r="N493" s="54"/>
      <c r="O493" s="54"/>
      <c r="P493" s="54"/>
      <c r="Q493" s="54"/>
      <c r="R493" s="54"/>
      <c r="S493" s="54"/>
      <c r="T493" s="54"/>
      <c r="U493" s="54"/>
      <c r="V493" s="54"/>
      <c r="W493" s="54"/>
    </row>
    <row r="494" spans="2:23" x14ac:dyDescent="0.45">
      <c r="B494" s="54"/>
      <c r="C494" s="54"/>
      <c r="D494" s="54"/>
      <c r="E494" s="54"/>
      <c r="F494" s="54"/>
      <c r="G494" s="54"/>
      <c r="H494" s="54"/>
      <c r="I494" s="54"/>
      <c r="J494" s="54"/>
      <c r="K494" s="54"/>
      <c r="L494" s="54"/>
      <c r="M494" s="54"/>
      <c r="N494" s="54"/>
      <c r="O494" s="54"/>
      <c r="P494" s="54"/>
      <c r="Q494" s="54"/>
      <c r="R494" s="54"/>
      <c r="S494" s="54"/>
      <c r="T494" s="54"/>
      <c r="U494" s="54"/>
      <c r="V494" s="54"/>
      <c r="W494" s="54"/>
    </row>
    <row r="495" spans="2:23" x14ac:dyDescent="0.45">
      <c r="B495" s="54"/>
      <c r="C495" s="54"/>
      <c r="D495" s="54"/>
      <c r="E495" s="54"/>
      <c r="F495" s="54"/>
      <c r="G495" s="54"/>
      <c r="H495" s="54"/>
      <c r="I495" s="54"/>
      <c r="J495" s="54"/>
      <c r="K495" s="54"/>
      <c r="L495" s="54"/>
      <c r="M495" s="54"/>
      <c r="N495" s="54"/>
      <c r="O495" s="54"/>
      <c r="P495" s="54"/>
      <c r="Q495" s="54"/>
      <c r="R495" s="54"/>
      <c r="S495" s="54"/>
      <c r="T495" s="54"/>
      <c r="U495" s="54"/>
      <c r="V495" s="54"/>
      <c r="W495" s="54"/>
    </row>
    <row r="496" spans="2:23" x14ac:dyDescent="0.45">
      <c r="B496" s="54"/>
      <c r="C496" s="54"/>
      <c r="D496" s="54"/>
      <c r="E496" s="54"/>
      <c r="F496" s="54"/>
      <c r="G496" s="54"/>
      <c r="H496" s="54"/>
      <c r="I496" s="54"/>
      <c r="J496" s="54"/>
      <c r="K496" s="54"/>
      <c r="L496" s="54"/>
      <c r="M496" s="54"/>
      <c r="N496" s="54"/>
      <c r="O496" s="54"/>
      <c r="P496" s="54"/>
      <c r="Q496" s="54"/>
      <c r="R496" s="54"/>
      <c r="S496" s="54"/>
      <c r="T496" s="54"/>
      <c r="U496" s="54"/>
      <c r="V496" s="54"/>
      <c r="W496" s="54"/>
    </row>
    <row r="497" spans="2:23" x14ac:dyDescent="0.45">
      <c r="B497" s="54"/>
      <c r="C497" s="54"/>
      <c r="D497" s="54"/>
      <c r="E497" s="54"/>
      <c r="F497" s="54"/>
      <c r="G497" s="54"/>
      <c r="H497" s="54"/>
      <c r="I497" s="54"/>
      <c r="J497" s="54"/>
      <c r="K497" s="54"/>
      <c r="L497" s="54"/>
      <c r="M497" s="54"/>
      <c r="N497" s="54"/>
      <c r="O497" s="54"/>
      <c r="P497" s="54"/>
      <c r="Q497" s="54"/>
      <c r="R497" s="54"/>
      <c r="S497" s="54"/>
      <c r="T497" s="54"/>
      <c r="U497" s="54"/>
      <c r="V497" s="54"/>
      <c r="W497" s="54"/>
    </row>
    <row r="498" spans="2:23" x14ac:dyDescent="0.45">
      <c r="B498" s="54"/>
      <c r="C498" s="54"/>
      <c r="D498" s="54"/>
      <c r="E498" s="54"/>
      <c r="F498" s="54"/>
      <c r="G498" s="54"/>
      <c r="H498" s="54"/>
      <c r="I498" s="54"/>
      <c r="J498" s="54"/>
      <c r="K498" s="54"/>
      <c r="L498" s="54"/>
      <c r="M498" s="54"/>
      <c r="N498" s="54"/>
      <c r="O498" s="54"/>
      <c r="P498" s="54"/>
      <c r="Q498" s="54"/>
      <c r="R498" s="54"/>
      <c r="S498" s="54"/>
      <c r="T498" s="54"/>
      <c r="U498" s="54"/>
      <c r="V498" s="54"/>
      <c r="W498" s="54"/>
    </row>
    <row r="499" spans="2:23" x14ac:dyDescent="0.45">
      <c r="B499" s="54"/>
      <c r="C499" s="54"/>
      <c r="D499" s="54"/>
      <c r="E499" s="54"/>
      <c r="F499" s="54"/>
      <c r="G499" s="54"/>
      <c r="H499" s="54"/>
      <c r="I499" s="54"/>
      <c r="J499" s="54"/>
      <c r="K499" s="54"/>
      <c r="L499" s="54"/>
      <c r="M499" s="54"/>
      <c r="N499" s="54"/>
      <c r="O499" s="54"/>
      <c r="P499" s="54"/>
      <c r="Q499" s="54"/>
      <c r="R499" s="54"/>
      <c r="S499" s="54"/>
      <c r="T499" s="54"/>
      <c r="U499" s="54"/>
      <c r="V499" s="54"/>
      <c r="W499" s="54"/>
    </row>
    <row r="500" spans="2:23" x14ac:dyDescent="0.45">
      <c r="B500" s="54"/>
      <c r="C500" s="54"/>
      <c r="D500" s="54"/>
      <c r="E500" s="54"/>
      <c r="F500" s="54"/>
      <c r="G500" s="54"/>
      <c r="H500" s="54"/>
      <c r="I500" s="54"/>
      <c r="J500" s="54"/>
      <c r="K500" s="54"/>
      <c r="L500" s="54"/>
      <c r="M500" s="54"/>
      <c r="N500" s="54"/>
      <c r="O500" s="54"/>
      <c r="P500" s="54"/>
      <c r="Q500" s="54"/>
      <c r="R500" s="54"/>
      <c r="S500" s="54"/>
      <c r="T500" s="54"/>
      <c r="U500" s="54"/>
      <c r="V500" s="54"/>
      <c r="W500" s="54"/>
    </row>
    <row r="501" spans="2:23" x14ac:dyDescent="0.45">
      <c r="B501" s="54"/>
      <c r="C501" s="54"/>
      <c r="D501" s="54"/>
      <c r="E501" s="54"/>
      <c r="F501" s="54"/>
      <c r="G501" s="54"/>
      <c r="H501" s="54"/>
      <c r="I501" s="54"/>
      <c r="J501" s="54"/>
      <c r="K501" s="54"/>
      <c r="L501" s="54"/>
      <c r="M501" s="54"/>
      <c r="N501" s="54"/>
      <c r="O501" s="54"/>
      <c r="P501" s="54"/>
      <c r="Q501" s="54"/>
      <c r="R501" s="54"/>
      <c r="S501" s="54"/>
      <c r="T501" s="54"/>
      <c r="U501" s="54"/>
      <c r="V501" s="54"/>
      <c r="W501" s="54"/>
    </row>
    <row r="502" spans="2:23" x14ac:dyDescent="0.45">
      <c r="B502" s="54"/>
      <c r="C502" s="54"/>
      <c r="D502" s="54"/>
      <c r="E502" s="54"/>
      <c r="F502" s="54"/>
      <c r="G502" s="54"/>
      <c r="H502" s="54"/>
      <c r="I502" s="54"/>
      <c r="J502" s="54"/>
      <c r="K502" s="54"/>
      <c r="L502" s="54"/>
      <c r="M502" s="54"/>
      <c r="N502" s="54"/>
      <c r="O502" s="54"/>
      <c r="P502" s="54"/>
      <c r="Q502" s="54"/>
      <c r="R502" s="54"/>
      <c r="S502" s="54"/>
      <c r="T502" s="54"/>
      <c r="U502" s="54"/>
      <c r="V502" s="54"/>
      <c r="W502" s="54"/>
    </row>
    <row r="503" spans="2:23" x14ac:dyDescent="0.45">
      <c r="B503" s="54"/>
      <c r="C503" s="54"/>
      <c r="D503" s="54"/>
      <c r="E503" s="54"/>
      <c r="F503" s="54"/>
      <c r="G503" s="54"/>
      <c r="H503" s="54"/>
      <c r="I503" s="54"/>
      <c r="J503" s="54"/>
      <c r="K503" s="54"/>
      <c r="L503" s="54"/>
      <c r="M503" s="54"/>
      <c r="N503" s="54"/>
      <c r="O503" s="54"/>
      <c r="P503" s="54"/>
      <c r="Q503" s="54"/>
      <c r="R503" s="54"/>
      <c r="S503" s="54"/>
      <c r="T503" s="54"/>
      <c r="U503" s="54"/>
      <c r="V503" s="54"/>
      <c r="W503" s="54"/>
    </row>
    <row r="504" spans="2:23" x14ac:dyDescent="0.45">
      <c r="B504" s="54"/>
      <c r="C504" s="54"/>
      <c r="D504" s="54"/>
      <c r="E504" s="54"/>
      <c r="F504" s="54"/>
      <c r="G504" s="54"/>
      <c r="H504" s="54"/>
      <c r="I504" s="54"/>
      <c r="J504" s="54"/>
      <c r="K504" s="54"/>
      <c r="L504" s="54"/>
      <c r="M504" s="54"/>
      <c r="N504" s="54"/>
      <c r="O504" s="54"/>
      <c r="P504" s="54"/>
      <c r="Q504" s="54"/>
      <c r="R504" s="54"/>
      <c r="S504" s="54"/>
      <c r="T504" s="54"/>
      <c r="U504" s="54"/>
      <c r="V504" s="54"/>
      <c r="W504" s="54"/>
    </row>
    <row r="505" spans="2:23" x14ac:dyDescent="0.45">
      <c r="B505" s="54"/>
      <c r="C505" s="54"/>
      <c r="D505" s="54"/>
      <c r="E505" s="54"/>
      <c r="F505" s="54"/>
      <c r="G505" s="54"/>
      <c r="H505" s="54"/>
      <c r="I505" s="54"/>
      <c r="J505" s="54"/>
      <c r="K505" s="54"/>
      <c r="L505" s="54"/>
      <c r="M505" s="54"/>
      <c r="N505" s="54"/>
      <c r="O505" s="54"/>
      <c r="P505" s="54"/>
      <c r="Q505" s="54"/>
      <c r="R505" s="54"/>
      <c r="S505" s="54"/>
      <c r="T505" s="54"/>
      <c r="U505" s="54"/>
      <c r="V505" s="54"/>
      <c r="W505" s="54"/>
    </row>
    <row r="506" spans="2:23" x14ac:dyDescent="0.45">
      <c r="B506" s="54"/>
      <c r="C506" s="54"/>
      <c r="D506" s="54"/>
      <c r="E506" s="54"/>
      <c r="F506" s="54"/>
      <c r="G506" s="54"/>
      <c r="H506" s="54"/>
      <c r="I506" s="54"/>
      <c r="J506" s="54"/>
      <c r="K506" s="54"/>
      <c r="L506" s="54"/>
      <c r="M506" s="54"/>
      <c r="N506" s="54"/>
      <c r="O506" s="54"/>
      <c r="P506" s="54"/>
      <c r="Q506" s="54"/>
      <c r="R506" s="54"/>
      <c r="S506" s="54"/>
      <c r="T506" s="54"/>
      <c r="U506" s="54"/>
      <c r="V506" s="54"/>
      <c r="W506" s="54"/>
    </row>
    <row r="507" spans="2:23" x14ac:dyDescent="0.45">
      <c r="B507" s="54"/>
      <c r="C507" s="54"/>
      <c r="D507" s="54"/>
      <c r="E507" s="54"/>
      <c r="F507" s="54"/>
      <c r="G507" s="54"/>
      <c r="H507" s="54"/>
      <c r="I507" s="54"/>
      <c r="J507" s="54"/>
      <c r="K507" s="54"/>
      <c r="L507" s="54"/>
      <c r="M507" s="54"/>
      <c r="N507" s="54"/>
      <c r="O507" s="54"/>
      <c r="P507" s="54"/>
      <c r="Q507" s="54"/>
      <c r="R507" s="54"/>
      <c r="S507" s="54"/>
      <c r="T507" s="54"/>
      <c r="U507" s="54"/>
      <c r="V507" s="54"/>
      <c r="W507" s="54"/>
    </row>
    <row r="508" spans="2:23" x14ac:dyDescent="0.45">
      <c r="B508" s="54"/>
      <c r="C508" s="54"/>
      <c r="D508" s="54"/>
      <c r="E508" s="54"/>
      <c r="F508" s="54"/>
      <c r="G508" s="54"/>
      <c r="H508" s="54"/>
      <c r="I508" s="54"/>
      <c r="J508" s="54"/>
      <c r="K508" s="54"/>
      <c r="L508" s="54"/>
      <c r="M508" s="54"/>
      <c r="N508" s="54"/>
      <c r="O508" s="54"/>
      <c r="P508" s="54"/>
      <c r="Q508" s="54"/>
      <c r="R508" s="54"/>
      <c r="S508" s="54"/>
      <c r="T508" s="54"/>
      <c r="U508" s="54"/>
      <c r="V508" s="54"/>
      <c r="W508" s="54"/>
    </row>
    <row r="509" spans="2:23" x14ac:dyDescent="0.45">
      <c r="B509" s="54"/>
      <c r="C509" s="54"/>
      <c r="D509" s="54"/>
      <c r="E509" s="54"/>
      <c r="F509" s="54"/>
      <c r="G509" s="54"/>
      <c r="H509" s="54"/>
      <c r="I509" s="54"/>
      <c r="J509" s="54"/>
      <c r="K509" s="54"/>
      <c r="L509" s="54"/>
      <c r="M509" s="54"/>
      <c r="N509" s="54"/>
      <c r="O509" s="54"/>
      <c r="P509" s="54"/>
      <c r="Q509" s="54"/>
      <c r="R509" s="54"/>
      <c r="S509" s="54"/>
      <c r="T509" s="54"/>
      <c r="U509" s="54"/>
      <c r="V509" s="54"/>
      <c r="W509" s="54"/>
    </row>
    <row r="510" spans="2:23" x14ac:dyDescent="0.45">
      <c r="B510" s="54"/>
      <c r="C510" s="54"/>
      <c r="D510" s="54"/>
      <c r="E510" s="54"/>
      <c r="F510" s="54"/>
      <c r="G510" s="54"/>
      <c r="H510" s="54"/>
      <c r="I510" s="54"/>
      <c r="J510" s="54"/>
      <c r="K510" s="54"/>
      <c r="L510" s="54"/>
      <c r="M510" s="54"/>
      <c r="N510" s="54"/>
      <c r="O510" s="54"/>
      <c r="P510" s="54"/>
      <c r="Q510" s="54"/>
      <c r="R510" s="54"/>
      <c r="S510" s="54"/>
      <c r="T510" s="54"/>
      <c r="U510" s="54"/>
      <c r="V510" s="54"/>
      <c r="W510" s="54"/>
    </row>
    <row r="511" spans="2:23" x14ac:dyDescent="0.45">
      <c r="B511" s="54"/>
      <c r="C511" s="54"/>
      <c r="D511" s="54"/>
      <c r="E511" s="54"/>
      <c r="F511" s="54"/>
      <c r="G511" s="54"/>
      <c r="H511" s="54"/>
      <c r="I511" s="54"/>
      <c r="J511" s="54"/>
      <c r="K511" s="54"/>
      <c r="L511" s="54"/>
      <c r="M511" s="54"/>
      <c r="N511" s="54"/>
      <c r="O511" s="54"/>
      <c r="P511" s="54"/>
      <c r="Q511" s="54"/>
      <c r="R511" s="54"/>
      <c r="S511" s="54"/>
      <c r="T511" s="54"/>
      <c r="U511" s="54"/>
      <c r="V511" s="54"/>
      <c r="W511" s="54"/>
    </row>
    <row r="512" spans="2:23" x14ac:dyDescent="0.45">
      <c r="B512" s="54"/>
      <c r="C512" s="54"/>
      <c r="D512" s="54"/>
      <c r="E512" s="54"/>
      <c r="F512" s="54"/>
      <c r="G512" s="54"/>
      <c r="H512" s="54"/>
      <c r="I512" s="54"/>
      <c r="J512" s="54"/>
      <c r="K512" s="54"/>
      <c r="L512" s="54"/>
      <c r="M512" s="54"/>
      <c r="N512" s="54"/>
      <c r="O512" s="54"/>
      <c r="P512" s="54"/>
      <c r="Q512" s="54"/>
      <c r="R512" s="54"/>
      <c r="S512" s="54"/>
      <c r="T512" s="54"/>
      <c r="U512" s="54"/>
      <c r="V512" s="54"/>
      <c r="W512" s="54"/>
    </row>
    <row r="513" spans="2:23" x14ac:dyDescent="0.45">
      <c r="B513" s="54"/>
      <c r="C513" s="54"/>
      <c r="D513" s="54"/>
      <c r="E513" s="54"/>
      <c r="F513" s="54"/>
      <c r="G513" s="54"/>
      <c r="H513" s="54"/>
      <c r="I513" s="54"/>
      <c r="J513" s="54"/>
      <c r="K513" s="54"/>
      <c r="L513" s="54"/>
      <c r="M513" s="54"/>
      <c r="N513" s="54"/>
      <c r="O513" s="54"/>
      <c r="P513" s="54"/>
      <c r="Q513" s="54"/>
      <c r="R513" s="54"/>
      <c r="S513" s="54"/>
      <c r="T513" s="54"/>
      <c r="U513" s="54"/>
      <c r="V513" s="54"/>
      <c r="W513" s="54"/>
    </row>
    <row r="514" spans="2:23" x14ac:dyDescent="0.45">
      <c r="B514" s="54"/>
      <c r="C514" s="54"/>
      <c r="D514" s="54"/>
      <c r="E514" s="54"/>
      <c r="F514" s="54"/>
      <c r="G514" s="54"/>
      <c r="H514" s="54"/>
      <c r="I514" s="54"/>
      <c r="J514" s="54"/>
      <c r="K514" s="54"/>
      <c r="L514" s="54"/>
      <c r="M514" s="54"/>
      <c r="N514" s="54"/>
      <c r="O514" s="54"/>
      <c r="P514" s="54"/>
      <c r="Q514" s="54"/>
      <c r="R514" s="54"/>
      <c r="S514" s="54"/>
      <c r="T514" s="54"/>
      <c r="U514" s="54"/>
      <c r="V514" s="54"/>
      <c r="W514" s="54"/>
    </row>
    <row r="515" spans="2:23" x14ac:dyDescent="0.45">
      <c r="B515" s="54"/>
      <c r="C515" s="54"/>
      <c r="D515" s="54"/>
      <c r="E515" s="54"/>
      <c r="F515" s="54"/>
      <c r="G515" s="54"/>
      <c r="H515" s="54"/>
      <c r="I515" s="54"/>
      <c r="J515" s="54"/>
      <c r="K515" s="54"/>
      <c r="L515" s="54"/>
      <c r="M515" s="54"/>
      <c r="N515" s="54"/>
      <c r="O515" s="54"/>
      <c r="P515" s="54"/>
      <c r="Q515" s="54"/>
      <c r="R515" s="54"/>
      <c r="S515" s="54"/>
      <c r="T515" s="54"/>
      <c r="U515" s="54"/>
      <c r="V515" s="54"/>
      <c r="W515" s="54"/>
    </row>
    <row r="516" spans="2:23" x14ac:dyDescent="0.45">
      <c r="B516" s="54"/>
      <c r="C516" s="54"/>
      <c r="D516" s="54"/>
      <c r="E516" s="54"/>
      <c r="F516" s="54"/>
      <c r="G516" s="54"/>
      <c r="H516" s="54"/>
      <c r="I516" s="54"/>
      <c r="J516" s="54"/>
      <c r="K516" s="54"/>
      <c r="L516" s="54"/>
      <c r="M516" s="54"/>
      <c r="N516" s="54"/>
      <c r="O516" s="54"/>
      <c r="P516" s="54"/>
      <c r="Q516" s="54"/>
      <c r="R516" s="54"/>
      <c r="S516" s="54"/>
      <c r="T516" s="54"/>
      <c r="U516" s="54"/>
      <c r="V516" s="54"/>
      <c r="W516" s="54"/>
    </row>
    <row r="517" spans="2:23" x14ac:dyDescent="0.45">
      <c r="B517" s="54"/>
      <c r="C517" s="54"/>
      <c r="D517" s="54"/>
      <c r="E517" s="54"/>
      <c r="F517" s="54"/>
      <c r="G517" s="54"/>
      <c r="H517" s="54"/>
      <c r="I517" s="54"/>
      <c r="J517" s="54"/>
      <c r="K517" s="54"/>
      <c r="L517" s="54"/>
      <c r="M517" s="54"/>
      <c r="N517" s="54"/>
      <c r="O517" s="54"/>
      <c r="P517" s="54"/>
      <c r="Q517" s="54"/>
      <c r="R517" s="54"/>
      <c r="S517" s="54"/>
      <c r="T517" s="54"/>
      <c r="U517" s="54"/>
      <c r="V517" s="54"/>
      <c r="W517" s="54"/>
    </row>
    <row r="518" spans="2:23" x14ac:dyDescent="0.45">
      <c r="B518" s="54"/>
      <c r="C518" s="54"/>
      <c r="D518" s="54"/>
      <c r="E518" s="54"/>
      <c r="F518" s="54"/>
      <c r="G518" s="54"/>
      <c r="H518" s="54"/>
      <c r="I518" s="54"/>
      <c r="J518" s="54"/>
      <c r="K518" s="54"/>
      <c r="L518" s="54"/>
      <c r="M518" s="54"/>
      <c r="N518" s="54"/>
      <c r="O518" s="54"/>
      <c r="P518" s="54"/>
      <c r="Q518" s="54"/>
      <c r="R518" s="54"/>
      <c r="S518" s="54"/>
      <c r="T518" s="54"/>
      <c r="U518" s="54"/>
      <c r="V518" s="54"/>
      <c r="W518" s="54"/>
    </row>
    <row r="519" spans="2:23" x14ac:dyDescent="0.45">
      <c r="B519" s="54"/>
      <c r="C519" s="54"/>
      <c r="D519" s="54"/>
      <c r="E519" s="54"/>
      <c r="F519" s="54"/>
      <c r="G519" s="54"/>
      <c r="H519" s="54"/>
      <c r="I519" s="54"/>
      <c r="J519" s="54"/>
      <c r="K519" s="54"/>
      <c r="L519" s="54"/>
      <c r="M519" s="54"/>
      <c r="N519" s="54"/>
      <c r="O519" s="54"/>
      <c r="P519" s="54"/>
      <c r="Q519" s="54"/>
      <c r="R519" s="54"/>
      <c r="S519" s="54"/>
      <c r="T519" s="54"/>
      <c r="U519" s="54"/>
      <c r="V519" s="54"/>
      <c r="W519" s="54"/>
    </row>
    <row r="520" spans="2:23" x14ac:dyDescent="0.45">
      <c r="B520" s="54"/>
      <c r="C520" s="54"/>
      <c r="D520" s="54"/>
      <c r="E520" s="54"/>
      <c r="F520" s="54"/>
      <c r="G520" s="54"/>
      <c r="H520" s="54"/>
      <c r="I520" s="54"/>
      <c r="J520" s="54"/>
      <c r="K520" s="54"/>
      <c r="L520" s="54"/>
      <c r="M520" s="54"/>
      <c r="N520" s="54"/>
      <c r="O520" s="54"/>
      <c r="P520" s="54"/>
      <c r="Q520" s="54"/>
      <c r="R520" s="54"/>
      <c r="S520" s="54"/>
      <c r="T520" s="54"/>
      <c r="U520" s="54"/>
      <c r="V520" s="54"/>
      <c r="W520" s="54"/>
    </row>
    <row r="521" spans="2:23" x14ac:dyDescent="0.45">
      <c r="B521" s="54"/>
      <c r="C521" s="54"/>
      <c r="D521" s="54"/>
      <c r="E521" s="54"/>
      <c r="F521" s="54"/>
      <c r="G521" s="54"/>
      <c r="H521" s="54"/>
      <c r="I521" s="54"/>
      <c r="J521" s="54"/>
      <c r="K521" s="54"/>
      <c r="L521" s="54"/>
      <c r="M521" s="54"/>
      <c r="N521" s="54"/>
      <c r="O521" s="54"/>
      <c r="P521" s="54"/>
      <c r="Q521" s="54"/>
      <c r="R521" s="54"/>
      <c r="S521" s="54"/>
      <c r="T521" s="54"/>
      <c r="U521" s="54"/>
      <c r="V521" s="54"/>
      <c r="W521" s="54"/>
    </row>
    <row r="522" spans="2:23" x14ac:dyDescent="0.45">
      <c r="B522" s="54"/>
      <c r="C522" s="54"/>
      <c r="D522" s="54"/>
      <c r="E522" s="54"/>
      <c r="F522" s="54"/>
      <c r="G522" s="54"/>
      <c r="H522" s="54"/>
      <c r="I522" s="54"/>
      <c r="J522" s="54"/>
      <c r="K522" s="54"/>
      <c r="L522" s="54"/>
      <c r="M522" s="54"/>
      <c r="N522" s="54"/>
      <c r="O522" s="54"/>
      <c r="P522" s="54"/>
      <c r="Q522" s="54"/>
      <c r="R522" s="54"/>
      <c r="S522" s="54"/>
      <c r="T522" s="54"/>
      <c r="U522" s="54"/>
      <c r="V522" s="54"/>
      <c r="W522" s="54"/>
    </row>
    <row r="523" spans="2:23" x14ac:dyDescent="0.45">
      <c r="B523" s="54"/>
      <c r="C523" s="54"/>
      <c r="D523" s="54"/>
      <c r="E523" s="54"/>
      <c r="F523" s="54"/>
      <c r="G523" s="54"/>
      <c r="H523" s="54"/>
      <c r="I523" s="54"/>
      <c r="J523" s="54"/>
      <c r="K523" s="54"/>
      <c r="L523" s="54"/>
      <c r="M523" s="54"/>
      <c r="N523" s="54"/>
      <c r="O523" s="54"/>
      <c r="P523" s="54"/>
      <c r="Q523" s="54"/>
      <c r="R523" s="54"/>
      <c r="S523" s="54"/>
      <c r="T523" s="54"/>
      <c r="U523" s="54"/>
      <c r="V523" s="54"/>
      <c r="W523" s="54"/>
    </row>
    <row r="524" spans="2:23" x14ac:dyDescent="0.45">
      <c r="B524" s="54"/>
      <c r="C524" s="54"/>
      <c r="D524" s="54"/>
      <c r="E524" s="54"/>
      <c r="F524" s="54"/>
      <c r="G524" s="54"/>
      <c r="H524" s="54"/>
      <c r="I524" s="54"/>
      <c r="J524" s="54"/>
      <c r="K524" s="54"/>
      <c r="L524" s="54"/>
      <c r="M524" s="54"/>
      <c r="N524" s="54"/>
      <c r="O524" s="54"/>
      <c r="P524" s="54"/>
      <c r="Q524" s="54"/>
      <c r="R524" s="54"/>
      <c r="S524" s="54"/>
      <c r="T524" s="54"/>
      <c r="U524" s="54"/>
      <c r="V524" s="54"/>
      <c r="W524" s="54"/>
    </row>
    <row r="525" spans="2:23" x14ac:dyDescent="0.45">
      <c r="B525" s="54"/>
      <c r="C525" s="54"/>
      <c r="D525" s="54"/>
      <c r="E525" s="54"/>
      <c r="F525" s="54"/>
      <c r="G525" s="54"/>
      <c r="H525" s="54"/>
      <c r="I525" s="54"/>
      <c r="J525" s="54"/>
      <c r="K525" s="54"/>
      <c r="L525" s="54"/>
      <c r="M525" s="54"/>
      <c r="N525" s="54"/>
      <c r="O525" s="54"/>
      <c r="P525" s="54"/>
      <c r="Q525" s="54"/>
      <c r="R525" s="54"/>
      <c r="S525" s="54"/>
      <c r="T525" s="54"/>
      <c r="U525" s="54"/>
      <c r="V525" s="54"/>
      <c r="W525" s="54"/>
    </row>
    <row r="526" spans="2:23" x14ac:dyDescent="0.45">
      <c r="B526" s="54"/>
      <c r="C526" s="54"/>
      <c r="D526" s="54"/>
      <c r="E526" s="54"/>
      <c r="F526" s="54"/>
      <c r="G526" s="54"/>
      <c r="H526" s="54"/>
      <c r="I526" s="54"/>
      <c r="J526" s="54"/>
      <c r="K526" s="54"/>
      <c r="L526" s="54"/>
      <c r="M526" s="54"/>
      <c r="N526" s="54"/>
      <c r="O526" s="54"/>
      <c r="P526" s="54"/>
      <c r="Q526" s="54"/>
      <c r="R526" s="54"/>
      <c r="S526" s="54"/>
      <c r="T526" s="54"/>
      <c r="U526" s="54"/>
      <c r="V526" s="54"/>
      <c r="W526" s="54"/>
    </row>
    <row r="527" spans="2:23" x14ac:dyDescent="0.45">
      <c r="B527" s="54"/>
      <c r="C527" s="54"/>
      <c r="D527" s="54"/>
      <c r="E527" s="54"/>
      <c r="F527" s="54"/>
      <c r="G527" s="54"/>
      <c r="H527" s="54"/>
      <c r="I527" s="54"/>
      <c r="J527" s="54"/>
      <c r="K527" s="54"/>
      <c r="L527" s="54"/>
      <c r="M527" s="54"/>
      <c r="N527" s="54"/>
      <c r="O527" s="54"/>
      <c r="P527" s="54"/>
      <c r="Q527" s="54"/>
      <c r="R527" s="54"/>
      <c r="S527" s="54"/>
      <c r="T527" s="54"/>
      <c r="U527" s="54"/>
      <c r="V527" s="54"/>
      <c r="W527" s="54"/>
    </row>
    <row r="528" spans="2:23" x14ac:dyDescent="0.45">
      <c r="B528" s="54"/>
      <c r="C528" s="54"/>
      <c r="D528" s="54"/>
      <c r="E528" s="54"/>
      <c r="F528" s="54"/>
      <c r="G528" s="54"/>
      <c r="H528" s="54"/>
      <c r="I528" s="54"/>
      <c r="J528" s="54"/>
      <c r="K528" s="54"/>
      <c r="L528" s="54"/>
      <c r="M528" s="54"/>
      <c r="N528" s="54"/>
      <c r="O528" s="54"/>
      <c r="P528" s="54"/>
      <c r="Q528" s="54"/>
      <c r="R528" s="54"/>
      <c r="S528" s="54"/>
      <c r="T528" s="54"/>
      <c r="U528" s="54"/>
      <c r="V528" s="54"/>
      <c r="W528" s="54"/>
    </row>
    <row r="529" spans="2:23" x14ac:dyDescent="0.45">
      <c r="B529" s="54"/>
      <c r="C529" s="54"/>
      <c r="D529" s="54"/>
      <c r="E529" s="54"/>
      <c r="F529" s="54"/>
      <c r="G529" s="54"/>
      <c r="H529" s="54"/>
      <c r="I529" s="54"/>
      <c r="J529" s="54"/>
      <c r="K529" s="54"/>
      <c r="L529" s="54"/>
      <c r="M529" s="54"/>
      <c r="N529" s="54"/>
      <c r="O529" s="54"/>
      <c r="P529" s="54"/>
      <c r="Q529" s="54"/>
      <c r="R529" s="54"/>
      <c r="S529" s="54"/>
      <c r="T529" s="54"/>
      <c r="U529" s="54"/>
      <c r="V529" s="54"/>
      <c r="W529" s="54"/>
    </row>
    <row r="530" spans="2:23" x14ac:dyDescent="0.45">
      <c r="B530" s="54"/>
      <c r="C530" s="54"/>
      <c r="D530" s="54"/>
      <c r="E530" s="54"/>
      <c r="F530" s="54"/>
      <c r="G530" s="54"/>
      <c r="H530" s="54"/>
      <c r="I530" s="54"/>
      <c r="J530" s="54"/>
      <c r="K530" s="54"/>
      <c r="L530" s="54"/>
      <c r="M530" s="54"/>
      <c r="N530" s="54"/>
      <c r="O530" s="54"/>
      <c r="P530" s="54"/>
      <c r="Q530" s="54"/>
      <c r="R530" s="54"/>
      <c r="S530" s="54"/>
      <c r="T530" s="54"/>
      <c r="U530" s="54"/>
      <c r="V530" s="54"/>
      <c r="W530" s="54"/>
    </row>
    <row r="531" spans="2:23" x14ac:dyDescent="0.45">
      <c r="B531" s="54"/>
      <c r="C531" s="54"/>
      <c r="D531" s="54"/>
      <c r="E531" s="54"/>
      <c r="F531" s="54"/>
      <c r="G531" s="54"/>
      <c r="H531" s="54"/>
      <c r="I531" s="54"/>
      <c r="J531" s="54"/>
      <c r="K531" s="54"/>
      <c r="L531" s="54"/>
      <c r="M531" s="54"/>
      <c r="N531" s="54"/>
      <c r="O531" s="54"/>
      <c r="P531" s="54"/>
      <c r="Q531" s="54"/>
      <c r="R531" s="54"/>
      <c r="S531" s="54"/>
      <c r="T531" s="54"/>
      <c r="U531" s="54"/>
      <c r="V531" s="54"/>
      <c r="W531" s="54"/>
    </row>
    <row r="532" spans="2:23" x14ac:dyDescent="0.45">
      <c r="B532" s="54"/>
      <c r="C532" s="54"/>
      <c r="D532" s="54"/>
      <c r="E532" s="54"/>
      <c r="F532" s="54"/>
      <c r="G532" s="54"/>
      <c r="H532" s="54"/>
      <c r="I532" s="54"/>
      <c r="J532" s="54"/>
      <c r="K532" s="54"/>
      <c r="L532" s="54"/>
      <c r="M532" s="54"/>
      <c r="N532" s="54"/>
      <c r="O532" s="54"/>
      <c r="P532" s="54"/>
      <c r="Q532" s="54"/>
      <c r="R532" s="54"/>
      <c r="S532" s="54"/>
      <c r="T532" s="54"/>
      <c r="U532" s="54"/>
      <c r="V532" s="54"/>
      <c r="W532" s="54"/>
    </row>
    <row r="533" spans="2:23" x14ac:dyDescent="0.45">
      <c r="B533" s="54"/>
      <c r="C533" s="54"/>
      <c r="D533" s="54"/>
      <c r="E533" s="54"/>
      <c r="F533" s="54"/>
      <c r="G533" s="54"/>
      <c r="H533" s="54"/>
      <c r="I533" s="54"/>
      <c r="J533" s="54"/>
      <c r="K533" s="54"/>
      <c r="L533" s="54"/>
      <c r="M533" s="54"/>
      <c r="N533" s="54"/>
      <c r="O533" s="54"/>
      <c r="P533" s="54"/>
      <c r="Q533" s="54"/>
      <c r="R533" s="54"/>
      <c r="S533" s="54"/>
      <c r="T533" s="54"/>
      <c r="U533" s="54"/>
      <c r="V533" s="54"/>
      <c r="W533" s="54"/>
    </row>
    <row r="534" spans="2:23" x14ac:dyDescent="0.45">
      <c r="B534" s="54"/>
      <c r="C534" s="54"/>
      <c r="D534" s="54"/>
      <c r="E534" s="54"/>
      <c r="F534" s="54"/>
      <c r="G534" s="54"/>
      <c r="H534" s="54"/>
      <c r="I534" s="54"/>
      <c r="J534" s="54"/>
      <c r="K534" s="54"/>
      <c r="L534" s="54"/>
      <c r="M534" s="54"/>
      <c r="N534" s="54"/>
      <c r="O534" s="54"/>
      <c r="P534" s="54"/>
      <c r="Q534" s="54"/>
      <c r="R534" s="54"/>
      <c r="S534" s="54"/>
      <c r="T534" s="54"/>
      <c r="U534" s="54"/>
      <c r="V534" s="54"/>
      <c r="W534" s="54"/>
    </row>
    <row r="535" spans="2:23" x14ac:dyDescent="0.45">
      <c r="B535" s="54"/>
      <c r="C535" s="54"/>
      <c r="D535" s="54"/>
      <c r="E535" s="54"/>
      <c r="F535" s="54"/>
      <c r="G535" s="54"/>
      <c r="H535" s="54"/>
      <c r="I535" s="54"/>
      <c r="J535" s="54"/>
      <c r="K535" s="54"/>
      <c r="L535" s="54"/>
      <c r="M535" s="54"/>
      <c r="N535" s="54"/>
      <c r="O535" s="54"/>
      <c r="P535" s="54"/>
      <c r="Q535" s="54"/>
      <c r="R535" s="54"/>
      <c r="S535" s="54"/>
      <c r="T535" s="54"/>
      <c r="U535" s="54"/>
      <c r="V535" s="54"/>
      <c r="W535" s="54"/>
    </row>
    <row r="536" spans="2:23" x14ac:dyDescent="0.45">
      <c r="B536" s="54"/>
      <c r="C536" s="54"/>
      <c r="D536" s="54"/>
      <c r="E536" s="54"/>
      <c r="F536" s="54"/>
      <c r="G536" s="54"/>
      <c r="H536" s="54"/>
      <c r="I536" s="54"/>
      <c r="J536" s="54"/>
      <c r="K536" s="54"/>
      <c r="L536" s="54"/>
      <c r="M536" s="54"/>
      <c r="N536" s="54"/>
      <c r="O536" s="54"/>
      <c r="P536" s="54"/>
      <c r="Q536" s="54"/>
      <c r="R536" s="54"/>
      <c r="S536" s="54"/>
      <c r="T536" s="54"/>
      <c r="U536" s="54"/>
      <c r="V536" s="54"/>
      <c r="W536" s="54"/>
    </row>
    <row r="537" spans="2:23" x14ac:dyDescent="0.45">
      <c r="B537" s="54"/>
      <c r="C537" s="54"/>
      <c r="D537" s="54"/>
      <c r="E537" s="54"/>
      <c r="F537" s="54"/>
      <c r="G537" s="54"/>
      <c r="H537" s="54"/>
      <c r="I537" s="54"/>
      <c r="J537" s="54"/>
      <c r="K537" s="54"/>
      <c r="L537" s="54"/>
      <c r="M537" s="54"/>
      <c r="N537" s="54"/>
      <c r="O537" s="54"/>
      <c r="P537" s="54"/>
      <c r="Q537" s="54"/>
      <c r="R537" s="54"/>
      <c r="S537" s="54"/>
      <c r="T537" s="54"/>
      <c r="U537" s="54"/>
      <c r="V537" s="54"/>
      <c r="W537" s="54"/>
    </row>
    <row r="538" spans="2:23" x14ac:dyDescent="0.45">
      <c r="B538" s="54"/>
      <c r="C538" s="54"/>
      <c r="D538" s="54"/>
      <c r="E538" s="54"/>
      <c r="F538" s="54"/>
      <c r="G538" s="54"/>
      <c r="H538" s="54"/>
      <c r="I538" s="54"/>
      <c r="J538" s="54"/>
      <c r="K538" s="54"/>
      <c r="L538" s="54"/>
      <c r="M538" s="54"/>
      <c r="N538" s="54"/>
      <c r="O538" s="54"/>
      <c r="P538" s="54"/>
      <c r="Q538" s="54"/>
      <c r="R538" s="54"/>
      <c r="S538" s="54"/>
      <c r="T538" s="54"/>
      <c r="U538" s="54"/>
      <c r="V538" s="54"/>
      <c r="W538" s="54"/>
    </row>
    <row r="539" spans="2:23" x14ac:dyDescent="0.45">
      <c r="B539" s="54"/>
      <c r="C539" s="54"/>
      <c r="D539" s="54"/>
      <c r="E539" s="54"/>
      <c r="F539" s="54"/>
      <c r="G539" s="54"/>
      <c r="H539" s="54"/>
      <c r="I539" s="54"/>
      <c r="J539" s="54"/>
      <c r="K539" s="54"/>
      <c r="L539" s="54"/>
      <c r="M539" s="54"/>
      <c r="N539" s="54"/>
      <c r="O539" s="54"/>
      <c r="P539" s="54"/>
      <c r="Q539" s="54"/>
      <c r="R539" s="54"/>
      <c r="S539" s="54"/>
      <c r="T539" s="54"/>
      <c r="U539" s="54"/>
      <c r="V539" s="54"/>
      <c r="W539" s="54"/>
    </row>
    <row r="540" spans="2:23" x14ac:dyDescent="0.45">
      <c r="B540" s="54"/>
      <c r="C540" s="54"/>
      <c r="D540" s="54"/>
      <c r="E540" s="54"/>
      <c r="F540" s="54"/>
      <c r="G540" s="54"/>
      <c r="H540" s="54"/>
      <c r="I540" s="54"/>
      <c r="J540" s="54"/>
      <c r="K540" s="54"/>
      <c r="L540" s="54"/>
      <c r="M540" s="54"/>
      <c r="N540" s="54"/>
      <c r="O540" s="54"/>
      <c r="P540" s="54"/>
      <c r="Q540" s="54"/>
      <c r="R540" s="54"/>
      <c r="S540" s="54"/>
      <c r="T540" s="54"/>
      <c r="U540" s="54"/>
      <c r="V540" s="54"/>
      <c r="W540" s="54"/>
    </row>
    <row r="541" spans="2:23" x14ac:dyDescent="0.45">
      <c r="B541" s="54"/>
      <c r="C541" s="54"/>
      <c r="D541" s="54"/>
      <c r="E541" s="54"/>
      <c r="F541" s="54"/>
      <c r="G541" s="54"/>
      <c r="H541" s="54"/>
      <c r="I541" s="54"/>
      <c r="J541" s="54"/>
      <c r="K541" s="54"/>
      <c r="L541" s="54"/>
      <c r="M541" s="54"/>
      <c r="N541" s="54"/>
      <c r="O541" s="54"/>
      <c r="P541" s="54"/>
      <c r="Q541" s="54"/>
      <c r="R541" s="54"/>
      <c r="S541" s="54"/>
      <c r="T541" s="54"/>
      <c r="U541" s="54"/>
      <c r="V541" s="54"/>
      <c r="W541" s="54"/>
    </row>
    <row r="542" spans="2:23" x14ac:dyDescent="0.45">
      <c r="B542" s="54"/>
      <c r="C542" s="54"/>
      <c r="D542" s="54"/>
      <c r="E542" s="54"/>
      <c r="F542" s="54"/>
      <c r="G542" s="54"/>
      <c r="H542" s="54"/>
      <c r="I542" s="54"/>
      <c r="J542" s="54"/>
      <c r="K542" s="54"/>
      <c r="L542" s="54"/>
      <c r="M542" s="54"/>
      <c r="N542" s="54"/>
      <c r="O542" s="54"/>
      <c r="P542" s="54"/>
      <c r="Q542" s="54"/>
      <c r="R542" s="54"/>
      <c r="S542" s="54"/>
      <c r="T542" s="54"/>
      <c r="U542" s="54"/>
      <c r="V542" s="54"/>
      <c r="W542" s="54"/>
    </row>
    <row r="543" spans="2:23" x14ac:dyDescent="0.45">
      <c r="B543" s="54"/>
      <c r="C543" s="54"/>
      <c r="D543" s="54"/>
      <c r="E543" s="54"/>
      <c r="F543" s="54"/>
      <c r="G543" s="54"/>
      <c r="H543" s="54"/>
      <c r="I543" s="54"/>
      <c r="J543" s="54"/>
      <c r="K543" s="54"/>
      <c r="L543" s="54"/>
      <c r="M543" s="54"/>
      <c r="N543" s="54"/>
      <c r="O543" s="54"/>
      <c r="P543" s="54"/>
      <c r="Q543" s="54"/>
      <c r="R543" s="54"/>
      <c r="S543" s="54"/>
      <c r="T543" s="54"/>
      <c r="U543" s="54"/>
      <c r="V543" s="54"/>
      <c r="W543" s="54"/>
    </row>
    <row r="544" spans="2:23" x14ac:dyDescent="0.45">
      <c r="B544" s="54"/>
      <c r="C544" s="54"/>
      <c r="D544" s="54"/>
      <c r="E544" s="54"/>
      <c r="F544" s="54"/>
      <c r="G544" s="54"/>
      <c r="H544" s="54"/>
      <c r="I544" s="54"/>
      <c r="J544" s="54"/>
      <c r="K544" s="54"/>
      <c r="L544" s="54"/>
      <c r="M544" s="54"/>
      <c r="N544" s="54"/>
      <c r="O544" s="54"/>
      <c r="P544" s="54"/>
      <c r="Q544" s="54"/>
      <c r="R544" s="54"/>
      <c r="S544" s="54"/>
      <c r="T544" s="54"/>
      <c r="U544" s="54"/>
      <c r="V544" s="54"/>
      <c r="W544" s="54"/>
    </row>
    <row r="545" spans="2:23" x14ac:dyDescent="0.45">
      <c r="B545" s="54"/>
      <c r="C545" s="54"/>
      <c r="D545" s="54"/>
      <c r="E545" s="54"/>
      <c r="F545" s="54"/>
      <c r="G545" s="54"/>
      <c r="H545" s="54"/>
      <c r="I545" s="54"/>
      <c r="J545" s="54"/>
      <c r="K545" s="54"/>
      <c r="L545" s="54"/>
      <c r="M545" s="54"/>
      <c r="N545" s="54"/>
      <c r="O545" s="54"/>
      <c r="P545" s="54"/>
      <c r="Q545" s="54"/>
      <c r="R545" s="54"/>
      <c r="S545" s="54"/>
      <c r="T545" s="54"/>
      <c r="U545" s="54"/>
      <c r="V545" s="54"/>
      <c r="W545" s="54"/>
    </row>
    <row r="546" spans="2:23" x14ac:dyDescent="0.45">
      <c r="B546" s="54"/>
      <c r="C546" s="54"/>
      <c r="D546" s="54"/>
      <c r="E546" s="54"/>
      <c r="F546" s="54"/>
      <c r="G546" s="54"/>
      <c r="H546" s="54"/>
      <c r="I546" s="54"/>
      <c r="J546" s="54"/>
      <c r="K546" s="54"/>
      <c r="L546" s="54"/>
      <c r="M546" s="54"/>
      <c r="N546" s="54"/>
      <c r="O546" s="54"/>
      <c r="P546" s="54"/>
      <c r="Q546" s="54"/>
      <c r="R546" s="54"/>
      <c r="S546" s="54"/>
      <c r="T546" s="54"/>
      <c r="U546" s="54"/>
      <c r="V546" s="54"/>
      <c r="W546" s="54"/>
    </row>
    <row r="547" spans="2:23" x14ac:dyDescent="0.45">
      <c r="B547" s="54"/>
      <c r="C547" s="54"/>
      <c r="D547" s="54"/>
      <c r="E547" s="54"/>
      <c r="F547" s="54"/>
      <c r="G547" s="54"/>
      <c r="H547" s="54"/>
      <c r="I547" s="54"/>
      <c r="J547" s="54"/>
      <c r="K547" s="54"/>
      <c r="L547" s="54"/>
      <c r="M547" s="54"/>
      <c r="N547" s="54"/>
      <c r="O547" s="54"/>
      <c r="P547" s="54"/>
      <c r="Q547" s="54"/>
      <c r="R547" s="54"/>
      <c r="S547" s="54"/>
      <c r="T547" s="54"/>
      <c r="U547" s="54"/>
      <c r="V547" s="54"/>
      <c r="W547" s="54"/>
    </row>
    <row r="548" spans="2:23" x14ac:dyDescent="0.45">
      <c r="B548" s="54"/>
      <c r="C548" s="54"/>
      <c r="D548" s="54"/>
      <c r="E548" s="54"/>
      <c r="F548" s="54"/>
      <c r="G548" s="54"/>
      <c r="H548" s="54"/>
      <c r="I548" s="54"/>
      <c r="J548" s="54"/>
      <c r="K548" s="54"/>
      <c r="L548" s="54"/>
      <c r="M548" s="54"/>
      <c r="N548" s="54"/>
      <c r="O548" s="54"/>
      <c r="P548" s="54"/>
      <c r="Q548" s="54"/>
      <c r="R548" s="54"/>
      <c r="S548" s="54"/>
      <c r="T548" s="54"/>
      <c r="U548" s="54"/>
      <c r="V548" s="54"/>
      <c r="W548" s="54"/>
    </row>
    <row r="549" spans="2:23" x14ac:dyDescent="0.45">
      <c r="B549" s="54"/>
      <c r="C549" s="54"/>
      <c r="D549" s="54"/>
      <c r="E549" s="54"/>
      <c r="F549" s="54"/>
      <c r="G549" s="54"/>
      <c r="H549" s="54"/>
      <c r="I549" s="54"/>
      <c r="J549" s="54"/>
      <c r="K549" s="54"/>
      <c r="L549" s="54"/>
      <c r="M549" s="54"/>
      <c r="N549" s="54"/>
      <c r="O549" s="54"/>
      <c r="P549" s="54"/>
      <c r="Q549" s="54"/>
      <c r="R549" s="54"/>
      <c r="S549" s="54"/>
      <c r="T549" s="54"/>
      <c r="U549" s="54"/>
      <c r="V549" s="54"/>
      <c r="W549" s="54"/>
    </row>
    <row r="550" spans="2:23" x14ac:dyDescent="0.45">
      <c r="B550" s="54"/>
      <c r="C550" s="54"/>
      <c r="D550" s="54"/>
      <c r="E550" s="54"/>
      <c r="F550" s="54"/>
      <c r="G550" s="54"/>
      <c r="H550" s="54"/>
      <c r="I550" s="54"/>
      <c r="J550" s="54"/>
      <c r="K550" s="54"/>
      <c r="L550" s="54"/>
      <c r="M550" s="54"/>
      <c r="N550" s="54"/>
      <c r="O550" s="54"/>
      <c r="P550" s="54"/>
      <c r="Q550" s="54"/>
      <c r="R550" s="54"/>
      <c r="S550" s="54"/>
      <c r="T550" s="54"/>
      <c r="U550" s="54"/>
      <c r="V550" s="54"/>
      <c r="W550" s="54"/>
    </row>
    <row r="551" spans="2:23" x14ac:dyDescent="0.45">
      <c r="B551" s="54"/>
      <c r="C551" s="54"/>
      <c r="D551" s="54"/>
      <c r="E551" s="54"/>
      <c r="F551" s="54"/>
      <c r="G551" s="54"/>
      <c r="H551" s="54"/>
      <c r="I551" s="54"/>
      <c r="J551" s="54"/>
      <c r="K551" s="54"/>
      <c r="L551" s="54"/>
      <c r="M551" s="54"/>
      <c r="N551" s="54"/>
      <c r="O551" s="54"/>
      <c r="P551" s="54"/>
      <c r="Q551" s="54"/>
      <c r="R551" s="54"/>
      <c r="S551" s="54"/>
      <c r="T551" s="54"/>
      <c r="U551" s="54"/>
      <c r="V551" s="54"/>
      <c r="W551" s="54"/>
    </row>
    <row r="552" spans="2:23" x14ac:dyDescent="0.45">
      <c r="B552" s="54"/>
      <c r="C552" s="54"/>
      <c r="D552" s="54"/>
      <c r="E552" s="54"/>
      <c r="F552" s="54"/>
      <c r="G552" s="54"/>
      <c r="H552" s="54"/>
      <c r="I552" s="54"/>
      <c r="J552" s="54"/>
      <c r="K552" s="54"/>
      <c r="L552" s="54"/>
      <c r="M552" s="54"/>
      <c r="N552" s="54"/>
      <c r="O552" s="54"/>
      <c r="P552" s="54"/>
      <c r="Q552" s="54"/>
      <c r="R552" s="54"/>
      <c r="S552" s="54"/>
      <c r="T552" s="54"/>
      <c r="U552" s="54"/>
      <c r="V552" s="54"/>
      <c r="W552" s="54"/>
    </row>
    <row r="553" spans="2:23" x14ac:dyDescent="0.45">
      <c r="B553" s="54"/>
      <c r="C553" s="54"/>
      <c r="D553" s="54"/>
      <c r="E553" s="54"/>
      <c r="F553" s="54"/>
      <c r="G553" s="54"/>
      <c r="H553" s="54"/>
      <c r="I553" s="54"/>
      <c r="J553" s="54"/>
      <c r="K553" s="54"/>
      <c r="L553" s="54"/>
      <c r="M553" s="54"/>
      <c r="N553" s="54"/>
      <c r="O553" s="54"/>
      <c r="P553" s="54"/>
      <c r="Q553" s="54"/>
      <c r="R553" s="54"/>
      <c r="S553" s="54"/>
      <c r="T553" s="54"/>
      <c r="U553" s="54"/>
      <c r="V553" s="54"/>
      <c r="W553" s="54"/>
    </row>
    <row r="554" spans="2:23" x14ac:dyDescent="0.45">
      <c r="B554" s="54"/>
      <c r="C554" s="54"/>
      <c r="D554" s="54"/>
      <c r="E554" s="54"/>
      <c r="F554" s="54"/>
      <c r="G554" s="54"/>
      <c r="H554" s="54"/>
      <c r="I554" s="54"/>
      <c r="J554" s="54"/>
      <c r="K554" s="54"/>
      <c r="L554" s="54"/>
      <c r="M554" s="54"/>
      <c r="N554" s="54"/>
      <c r="O554" s="54"/>
      <c r="P554" s="54"/>
      <c r="Q554" s="54"/>
      <c r="R554" s="54"/>
      <c r="S554" s="54"/>
      <c r="T554" s="54"/>
      <c r="U554" s="54"/>
      <c r="V554" s="54"/>
      <c r="W554" s="54"/>
    </row>
    <row r="555" spans="2:23" x14ac:dyDescent="0.45">
      <c r="B555" s="54"/>
      <c r="C555" s="54"/>
      <c r="D555" s="54"/>
      <c r="E555" s="54"/>
      <c r="F555" s="54"/>
      <c r="G555" s="54"/>
      <c r="H555" s="54"/>
      <c r="I555" s="54"/>
      <c r="J555" s="54"/>
      <c r="K555" s="54"/>
      <c r="L555" s="54"/>
      <c r="M555" s="54"/>
      <c r="N555" s="54"/>
      <c r="O555" s="54"/>
      <c r="P555" s="54"/>
      <c r="Q555" s="54"/>
      <c r="R555" s="54"/>
      <c r="S555" s="54"/>
      <c r="T555" s="54"/>
      <c r="U555" s="54"/>
      <c r="V555" s="54"/>
      <c r="W555" s="54"/>
    </row>
    <row r="556" spans="2:23" x14ac:dyDescent="0.45">
      <c r="B556" s="54"/>
      <c r="C556" s="54"/>
      <c r="D556" s="54"/>
      <c r="E556" s="54"/>
      <c r="F556" s="54"/>
      <c r="G556" s="54"/>
      <c r="H556" s="54"/>
      <c r="I556" s="54"/>
      <c r="J556" s="54"/>
      <c r="K556" s="54"/>
      <c r="L556" s="54"/>
      <c r="M556" s="54"/>
      <c r="N556" s="54"/>
      <c r="O556" s="54"/>
      <c r="P556" s="54"/>
      <c r="Q556" s="54"/>
      <c r="R556" s="54"/>
      <c r="S556" s="54"/>
      <c r="T556" s="54"/>
      <c r="U556" s="54"/>
      <c r="V556" s="54"/>
      <c r="W556" s="54"/>
    </row>
    <row r="557" spans="2:23" x14ac:dyDescent="0.45">
      <c r="B557" s="54"/>
      <c r="C557" s="54"/>
      <c r="D557" s="54"/>
      <c r="E557" s="54"/>
      <c r="F557" s="54"/>
      <c r="G557" s="54"/>
      <c r="H557" s="54"/>
      <c r="I557" s="54"/>
      <c r="J557" s="54"/>
      <c r="K557" s="54"/>
      <c r="L557" s="54"/>
      <c r="M557" s="54"/>
      <c r="N557" s="54"/>
      <c r="O557" s="54"/>
      <c r="P557" s="54"/>
      <c r="Q557" s="54"/>
      <c r="R557" s="54"/>
      <c r="S557" s="54"/>
      <c r="T557" s="54"/>
      <c r="U557" s="54"/>
      <c r="V557" s="54"/>
      <c r="W557" s="54"/>
    </row>
    <row r="558" spans="2:23" x14ac:dyDescent="0.45">
      <c r="B558" s="54"/>
      <c r="C558" s="54"/>
      <c r="D558" s="54"/>
      <c r="E558" s="54"/>
      <c r="F558" s="54"/>
      <c r="G558" s="54"/>
      <c r="H558" s="54"/>
      <c r="I558" s="54"/>
      <c r="J558" s="54"/>
      <c r="K558" s="54"/>
      <c r="L558" s="54"/>
      <c r="M558" s="54"/>
      <c r="N558" s="54"/>
      <c r="O558" s="54"/>
      <c r="P558" s="54"/>
      <c r="Q558" s="54"/>
      <c r="R558" s="54"/>
      <c r="S558" s="54"/>
      <c r="T558" s="54"/>
      <c r="U558" s="54"/>
      <c r="V558" s="54"/>
      <c r="W558" s="54"/>
    </row>
    <row r="559" spans="2:23" x14ac:dyDescent="0.45">
      <c r="B559" s="54"/>
      <c r="C559" s="54"/>
      <c r="D559" s="54"/>
      <c r="E559" s="54"/>
      <c r="F559" s="54"/>
      <c r="G559" s="54"/>
      <c r="H559" s="54"/>
      <c r="I559" s="54"/>
      <c r="J559" s="54"/>
      <c r="K559" s="54"/>
      <c r="L559" s="54"/>
      <c r="M559" s="54"/>
      <c r="N559" s="54"/>
      <c r="O559" s="54"/>
      <c r="P559" s="54"/>
      <c r="Q559" s="54"/>
      <c r="R559" s="54"/>
      <c r="S559" s="54"/>
      <c r="T559" s="54"/>
      <c r="U559" s="54"/>
      <c r="V559" s="54"/>
      <c r="W559" s="54"/>
    </row>
    <row r="560" spans="2:23" x14ac:dyDescent="0.45">
      <c r="B560" s="54"/>
      <c r="C560" s="54"/>
      <c r="D560" s="54"/>
      <c r="E560" s="54"/>
      <c r="F560" s="54"/>
      <c r="G560" s="54"/>
      <c r="H560" s="54"/>
      <c r="I560" s="54"/>
      <c r="J560" s="54"/>
      <c r="K560" s="54"/>
      <c r="L560" s="54"/>
      <c r="M560" s="54"/>
      <c r="N560" s="54"/>
      <c r="O560" s="54"/>
      <c r="P560" s="54"/>
      <c r="Q560" s="54"/>
      <c r="R560" s="54"/>
      <c r="S560" s="54"/>
      <c r="T560" s="54"/>
      <c r="U560" s="54"/>
      <c r="V560" s="54"/>
      <c r="W560" s="54"/>
    </row>
    <row r="561" spans="2:23" x14ac:dyDescent="0.45">
      <c r="B561" s="54"/>
      <c r="C561" s="54"/>
      <c r="D561" s="54"/>
      <c r="E561" s="54"/>
      <c r="F561" s="54"/>
      <c r="G561" s="54"/>
      <c r="H561" s="54"/>
      <c r="I561" s="54"/>
      <c r="J561" s="54"/>
      <c r="K561" s="54"/>
      <c r="L561" s="54"/>
      <c r="M561" s="54"/>
      <c r="N561" s="54"/>
      <c r="O561" s="54"/>
      <c r="P561" s="54"/>
      <c r="Q561" s="54"/>
      <c r="R561" s="54"/>
      <c r="S561" s="54"/>
      <c r="T561" s="54"/>
      <c r="U561" s="54"/>
      <c r="V561" s="54"/>
      <c r="W561" s="54"/>
    </row>
    <row r="562" spans="2:23" x14ac:dyDescent="0.45">
      <c r="B562" s="54"/>
      <c r="C562" s="54"/>
      <c r="D562" s="54"/>
      <c r="E562" s="54"/>
      <c r="F562" s="54"/>
      <c r="G562" s="54"/>
      <c r="H562" s="54"/>
      <c r="I562" s="54"/>
      <c r="J562" s="54"/>
      <c r="K562" s="54"/>
      <c r="L562" s="54"/>
      <c r="M562" s="54"/>
      <c r="N562" s="54"/>
      <c r="O562" s="54"/>
      <c r="P562" s="54"/>
      <c r="Q562" s="54"/>
      <c r="R562" s="54"/>
      <c r="S562" s="54"/>
      <c r="T562" s="54"/>
      <c r="U562" s="54"/>
      <c r="V562" s="54"/>
      <c r="W562" s="54"/>
    </row>
    <row r="563" spans="2:23" x14ac:dyDescent="0.45">
      <c r="B563" s="54"/>
      <c r="C563" s="54"/>
      <c r="D563" s="54"/>
      <c r="E563" s="54"/>
      <c r="F563" s="54"/>
      <c r="G563" s="54"/>
      <c r="H563" s="54"/>
      <c r="I563" s="54"/>
      <c r="J563" s="54"/>
      <c r="K563" s="54"/>
      <c r="L563" s="54"/>
      <c r="M563" s="54"/>
      <c r="N563" s="54"/>
      <c r="O563" s="54"/>
      <c r="P563" s="54"/>
      <c r="Q563" s="54"/>
      <c r="R563" s="54"/>
      <c r="S563" s="54"/>
      <c r="T563" s="54"/>
      <c r="U563" s="54"/>
      <c r="V563" s="54"/>
      <c r="W563" s="54"/>
    </row>
    <row r="564" spans="2:23" x14ac:dyDescent="0.45">
      <c r="B564" s="54"/>
      <c r="C564" s="54"/>
      <c r="D564" s="54"/>
      <c r="E564" s="54"/>
      <c r="F564" s="54"/>
      <c r="G564" s="54"/>
      <c r="H564" s="54"/>
      <c r="I564" s="54"/>
      <c r="J564" s="54"/>
      <c r="K564" s="54"/>
      <c r="L564" s="54"/>
      <c r="M564" s="54"/>
      <c r="N564" s="54"/>
      <c r="O564" s="54"/>
      <c r="P564" s="54"/>
      <c r="Q564" s="54"/>
      <c r="R564" s="54"/>
      <c r="S564" s="54"/>
      <c r="T564" s="54"/>
      <c r="U564" s="54"/>
      <c r="V564" s="54"/>
      <c r="W564" s="54"/>
    </row>
    <row r="565" spans="2:23" x14ac:dyDescent="0.45">
      <c r="B565" s="54"/>
      <c r="C565" s="54"/>
      <c r="D565" s="54"/>
      <c r="E565" s="54"/>
      <c r="F565" s="54"/>
      <c r="G565" s="54"/>
      <c r="H565" s="54"/>
      <c r="I565" s="54"/>
      <c r="J565" s="54"/>
      <c r="K565" s="54"/>
      <c r="L565" s="54"/>
      <c r="M565" s="54"/>
      <c r="N565" s="54"/>
      <c r="O565" s="54"/>
      <c r="P565" s="54"/>
      <c r="Q565" s="54"/>
      <c r="R565" s="54"/>
      <c r="S565" s="54"/>
      <c r="T565" s="54"/>
      <c r="U565" s="54"/>
      <c r="V565" s="54"/>
      <c r="W565" s="54"/>
    </row>
    <row r="566" spans="2:23" x14ac:dyDescent="0.45">
      <c r="B566" s="54"/>
      <c r="C566" s="54"/>
      <c r="D566" s="54"/>
      <c r="E566" s="54"/>
      <c r="F566" s="54"/>
      <c r="G566" s="54"/>
      <c r="H566" s="54"/>
      <c r="I566" s="54"/>
      <c r="J566" s="54"/>
      <c r="K566" s="54"/>
      <c r="L566" s="54"/>
      <c r="M566" s="54"/>
      <c r="N566" s="54"/>
      <c r="O566" s="54"/>
      <c r="P566" s="54"/>
      <c r="Q566" s="54"/>
      <c r="R566" s="54"/>
      <c r="S566" s="54"/>
      <c r="T566" s="54"/>
      <c r="U566" s="54"/>
      <c r="V566" s="54"/>
      <c r="W566" s="54"/>
    </row>
    <row r="567" spans="2:23" x14ac:dyDescent="0.45">
      <c r="B567" s="54"/>
      <c r="C567" s="54"/>
      <c r="D567" s="54"/>
      <c r="E567" s="54"/>
      <c r="F567" s="54"/>
      <c r="G567" s="54"/>
      <c r="H567" s="54"/>
      <c r="I567" s="54"/>
      <c r="J567" s="54"/>
      <c r="K567" s="54"/>
      <c r="L567" s="54"/>
      <c r="M567" s="54"/>
      <c r="N567" s="54"/>
      <c r="O567" s="54"/>
      <c r="P567" s="54"/>
      <c r="Q567" s="54"/>
      <c r="R567" s="54"/>
      <c r="S567" s="54"/>
      <c r="T567" s="54"/>
      <c r="U567" s="54"/>
      <c r="V567" s="54"/>
      <c r="W567" s="54"/>
    </row>
    <row r="568" spans="2:23" x14ac:dyDescent="0.45">
      <c r="B568" s="54"/>
      <c r="C568" s="54"/>
      <c r="D568" s="54"/>
      <c r="E568" s="54"/>
      <c r="F568" s="54"/>
      <c r="G568" s="54"/>
      <c r="H568" s="54"/>
      <c r="I568" s="54"/>
      <c r="J568" s="54"/>
      <c r="K568" s="54"/>
      <c r="L568" s="54"/>
      <c r="M568" s="54"/>
      <c r="N568" s="54"/>
      <c r="O568" s="54"/>
      <c r="P568" s="54"/>
      <c r="Q568" s="54"/>
      <c r="R568" s="54"/>
      <c r="S568" s="54"/>
      <c r="T568" s="54"/>
      <c r="U568" s="54"/>
      <c r="V568" s="54"/>
      <c r="W568" s="54"/>
    </row>
    <row r="569" spans="2:23" x14ac:dyDescent="0.45">
      <c r="B569" s="54"/>
      <c r="C569" s="54"/>
      <c r="D569" s="54"/>
      <c r="E569" s="54"/>
      <c r="F569" s="54"/>
      <c r="G569" s="54"/>
      <c r="H569" s="54"/>
      <c r="I569" s="54"/>
      <c r="J569" s="54"/>
      <c r="K569" s="54"/>
      <c r="L569" s="54"/>
      <c r="M569" s="54"/>
      <c r="N569" s="54"/>
      <c r="O569" s="54"/>
      <c r="P569" s="54"/>
      <c r="Q569" s="54"/>
      <c r="R569" s="54"/>
      <c r="S569" s="54"/>
      <c r="T569" s="54"/>
      <c r="U569" s="54"/>
      <c r="V569" s="54"/>
      <c r="W569" s="54"/>
    </row>
    <row r="570" spans="2:23" x14ac:dyDescent="0.45">
      <c r="B570" s="54"/>
      <c r="C570" s="54"/>
      <c r="D570" s="54"/>
      <c r="E570" s="54"/>
      <c r="F570" s="54"/>
      <c r="G570" s="54"/>
      <c r="H570" s="54"/>
      <c r="I570" s="54"/>
      <c r="J570" s="54"/>
      <c r="K570" s="54"/>
      <c r="L570" s="54"/>
      <c r="M570" s="54"/>
      <c r="N570" s="54"/>
      <c r="O570" s="54"/>
      <c r="P570" s="54"/>
      <c r="Q570" s="54"/>
      <c r="R570" s="54"/>
      <c r="S570" s="54"/>
      <c r="T570" s="54"/>
      <c r="U570" s="54"/>
      <c r="V570" s="54"/>
      <c r="W570" s="54"/>
    </row>
    <row r="571" spans="2:23" x14ac:dyDescent="0.45">
      <c r="B571" s="54"/>
      <c r="C571" s="54"/>
      <c r="D571" s="54"/>
      <c r="E571" s="54"/>
      <c r="F571" s="54"/>
      <c r="G571" s="54"/>
      <c r="H571" s="54"/>
      <c r="I571" s="54"/>
      <c r="J571" s="54"/>
      <c r="K571" s="54"/>
      <c r="L571" s="54"/>
      <c r="M571" s="54"/>
      <c r="N571" s="54"/>
      <c r="O571" s="54"/>
      <c r="P571" s="54"/>
      <c r="Q571" s="54"/>
      <c r="R571" s="54"/>
      <c r="S571" s="54"/>
      <c r="T571" s="54"/>
      <c r="U571" s="54"/>
      <c r="V571" s="54"/>
      <c r="W571" s="54"/>
    </row>
    <row r="572" spans="2:23" x14ac:dyDescent="0.45">
      <c r="B572" s="54"/>
      <c r="C572" s="54"/>
      <c r="D572" s="54"/>
      <c r="E572" s="54"/>
      <c r="F572" s="54"/>
      <c r="G572" s="54"/>
      <c r="H572" s="54"/>
      <c r="I572" s="54"/>
      <c r="J572" s="54"/>
      <c r="K572" s="54"/>
      <c r="L572" s="54"/>
      <c r="M572" s="54"/>
      <c r="N572" s="54"/>
      <c r="O572" s="54"/>
      <c r="P572" s="54"/>
      <c r="Q572" s="54"/>
      <c r="R572" s="54"/>
      <c r="S572" s="54"/>
      <c r="T572" s="54"/>
      <c r="U572" s="54"/>
      <c r="V572" s="54"/>
      <c r="W572" s="54"/>
    </row>
    <row r="573" spans="2:23" x14ac:dyDescent="0.45">
      <c r="B573" s="54"/>
      <c r="C573" s="54"/>
      <c r="D573" s="54"/>
      <c r="E573" s="54"/>
      <c r="F573" s="54"/>
      <c r="G573" s="54"/>
      <c r="H573" s="54"/>
      <c r="I573" s="54"/>
      <c r="J573" s="54"/>
      <c r="K573" s="54"/>
      <c r="L573" s="54"/>
      <c r="M573" s="54"/>
      <c r="N573" s="54"/>
      <c r="O573" s="54"/>
      <c r="P573" s="54"/>
      <c r="Q573" s="54"/>
      <c r="R573" s="54"/>
      <c r="S573" s="54"/>
      <c r="T573" s="54"/>
      <c r="U573" s="54"/>
      <c r="V573" s="54"/>
      <c r="W573" s="54"/>
    </row>
    <row r="574" spans="2:23" x14ac:dyDescent="0.45">
      <c r="B574" s="54"/>
      <c r="C574" s="54"/>
      <c r="D574" s="54"/>
      <c r="E574" s="54"/>
      <c r="F574" s="54"/>
      <c r="G574" s="54"/>
      <c r="H574" s="54"/>
      <c r="I574" s="54"/>
      <c r="J574" s="54"/>
      <c r="K574" s="54"/>
      <c r="L574" s="54"/>
      <c r="M574" s="54"/>
      <c r="N574" s="54"/>
      <c r="O574" s="54"/>
      <c r="P574" s="54"/>
      <c r="Q574" s="54"/>
      <c r="R574" s="54"/>
      <c r="S574" s="54"/>
      <c r="T574" s="54"/>
      <c r="U574" s="54"/>
      <c r="V574" s="54"/>
      <c r="W574" s="54"/>
    </row>
    <row r="575" spans="2:23" x14ac:dyDescent="0.45">
      <c r="B575" s="54"/>
      <c r="C575" s="54"/>
      <c r="D575" s="54"/>
      <c r="E575" s="54"/>
      <c r="F575" s="54"/>
      <c r="G575" s="54"/>
      <c r="H575" s="54"/>
      <c r="I575" s="54"/>
      <c r="J575" s="54"/>
      <c r="K575" s="54"/>
      <c r="L575" s="54"/>
      <c r="M575" s="54"/>
      <c r="N575" s="54"/>
      <c r="O575" s="54"/>
      <c r="P575" s="54"/>
      <c r="Q575" s="54"/>
      <c r="R575" s="54"/>
      <c r="S575" s="54"/>
      <c r="T575" s="54"/>
      <c r="U575" s="54"/>
      <c r="V575" s="54"/>
      <c r="W575" s="54"/>
    </row>
    <row r="576" spans="2:23" x14ac:dyDescent="0.45">
      <c r="B576" s="54"/>
      <c r="C576" s="54"/>
      <c r="D576" s="54"/>
      <c r="E576" s="54"/>
      <c r="F576" s="54"/>
      <c r="G576" s="54"/>
      <c r="H576" s="54"/>
      <c r="I576" s="54"/>
      <c r="J576" s="54"/>
      <c r="K576" s="54"/>
      <c r="L576" s="54"/>
      <c r="M576" s="54"/>
      <c r="N576" s="54"/>
      <c r="O576" s="54"/>
      <c r="P576" s="54"/>
      <c r="Q576" s="54"/>
      <c r="R576" s="54"/>
      <c r="S576" s="54"/>
      <c r="T576" s="54"/>
      <c r="U576" s="54"/>
      <c r="V576" s="54"/>
      <c r="W576" s="54"/>
    </row>
    <row r="577" spans="2:23" x14ac:dyDescent="0.45">
      <c r="B577" s="54"/>
      <c r="C577" s="54"/>
      <c r="D577" s="54"/>
      <c r="E577" s="54"/>
      <c r="F577" s="54"/>
      <c r="G577" s="54"/>
      <c r="H577" s="54"/>
      <c r="I577" s="54"/>
      <c r="J577" s="54"/>
      <c r="K577" s="54"/>
      <c r="L577" s="54"/>
      <c r="M577" s="54"/>
      <c r="N577" s="54"/>
      <c r="O577" s="54"/>
      <c r="P577" s="54"/>
      <c r="Q577" s="54"/>
      <c r="R577" s="54"/>
      <c r="S577" s="54"/>
      <c r="T577" s="54"/>
      <c r="U577" s="54"/>
      <c r="V577" s="54"/>
      <c r="W577" s="54"/>
    </row>
    <row r="578" spans="2:23" x14ac:dyDescent="0.45">
      <c r="B578" s="54"/>
      <c r="C578" s="54"/>
      <c r="D578" s="54"/>
      <c r="E578" s="54"/>
      <c r="F578" s="54"/>
      <c r="G578" s="54"/>
      <c r="H578" s="54"/>
      <c r="I578" s="54"/>
      <c r="J578" s="54"/>
      <c r="K578" s="54"/>
      <c r="L578" s="54"/>
      <c r="M578" s="54"/>
      <c r="N578" s="54"/>
      <c r="O578" s="54"/>
      <c r="P578" s="54"/>
      <c r="Q578" s="54"/>
      <c r="R578" s="54"/>
      <c r="S578" s="54"/>
      <c r="T578" s="54"/>
      <c r="U578" s="54"/>
      <c r="V578" s="54"/>
      <c r="W578" s="54"/>
    </row>
    <row r="579" spans="2:23" x14ac:dyDescent="0.45">
      <c r="B579" s="54"/>
      <c r="C579" s="54"/>
      <c r="D579" s="54"/>
      <c r="E579" s="54"/>
      <c r="F579" s="54"/>
      <c r="G579" s="54"/>
      <c r="H579" s="54"/>
      <c r="I579" s="54"/>
      <c r="J579" s="54"/>
      <c r="K579" s="54"/>
      <c r="L579" s="54"/>
      <c r="M579" s="54"/>
      <c r="N579" s="54"/>
      <c r="O579" s="54"/>
      <c r="P579" s="54"/>
      <c r="Q579" s="54"/>
      <c r="R579" s="54"/>
      <c r="S579" s="54"/>
      <c r="T579" s="54"/>
      <c r="U579" s="54"/>
      <c r="V579" s="54"/>
      <c r="W579" s="54"/>
    </row>
    <row r="580" spans="2:23" x14ac:dyDescent="0.45">
      <c r="B580" s="54"/>
      <c r="C580" s="54"/>
      <c r="D580" s="54"/>
      <c r="E580" s="54"/>
      <c r="F580" s="54"/>
      <c r="G580" s="54"/>
      <c r="H580" s="54"/>
      <c r="I580" s="54"/>
      <c r="J580" s="54"/>
      <c r="K580" s="54"/>
      <c r="L580" s="54"/>
      <c r="M580" s="54"/>
      <c r="N580" s="54"/>
      <c r="O580" s="54"/>
      <c r="P580" s="54"/>
      <c r="Q580" s="54"/>
      <c r="R580" s="54"/>
      <c r="S580" s="54"/>
      <c r="T580" s="54"/>
      <c r="U580" s="54"/>
      <c r="V580" s="54"/>
      <c r="W580" s="54"/>
    </row>
    <row r="581" spans="2:23" x14ac:dyDescent="0.45">
      <c r="B581" s="54"/>
      <c r="C581" s="54"/>
      <c r="D581" s="54"/>
      <c r="E581" s="54"/>
      <c r="F581" s="54"/>
      <c r="G581" s="54"/>
      <c r="H581" s="54"/>
      <c r="I581" s="54"/>
      <c r="J581" s="54"/>
      <c r="K581" s="54"/>
      <c r="L581" s="54"/>
      <c r="M581" s="54"/>
      <c r="N581" s="54"/>
      <c r="O581" s="54"/>
      <c r="P581" s="54"/>
      <c r="Q581" s="54"/>
      <c r="R581" s="54"/>
      <c r="S581" s="54"/>
      <c r="T581" s="54"/>
      <c r="U581" s="54"/>
      <c r="V581" s="54"/>
      <c r="W581" s="54"/>
    </row>
    <row r="582" spans="2:23" x14ac:dyDescent="0.45">
      <c r="B582" s="54"/>
      <c r="C582" s="54"/>
      <c r="D582" s="54"/>
      <c r="E582" s="54"/>
      <c r="F582" s="54"/>
      <c r="G582" s="54"/>
      <c r="H582" s="54"/>
      <c r="I582" s="54"/>
      <c r="J582" s="54"/>
      <c r="K582" s="54"/>
      <c r="L582" s="54"/>
      <c r="M582" s="54"/>
      <c r="N582" s="54"/>
      <c r="O582" s="54"/>
      <c r="P582" s="54"/>
      <c r="Q582" s="54"/>
      <c r="R582" s="54"/>
      <c r="S582" s="54"/>
      <c r="T582" s="54"/>
      <c r="U582" s="54"/>
      <c r="V582" s="54"/>
      <c r="W582" s="54"/>
    </row>
    <row r="583" spans="2:23" x14ac:dyDescent="0.45">
      <c r="B583" s="54"/>
      <c r="C583" s="54"/>
      <c r="D583" s="54"/>
      <c r="E583" s="54"/>
      <c r="F583" s="54"/>
      <c r="G583" s="54"/>
      <c r="H583" s="54"/>
      <c r="I583" s="54"/>
      <c r="J583" s="54"/>
      <c r="K583" s="54"/>
      <c r="L583" s="54"/>
      <c r="M583" s="54"/>
      <c r="N583" s="54"/>
      <c r="O583" s="54"/>
      <c r="P583" s="54"/>
      <c r="Q583" s="54"/>
      <c r="R583" s="54"/>
      <c r="S583" s="54"/>
      <c r="T583" s="54"/>
      <c r="U583" s="54"/>
      <c r="V583" s="54"/>
      <c r="W583" s="54"/>
    </row>
    <row r="584" spans="2:23" x14ac:dyDescent="0.45">
      <c r="B584" s="54"/>
      <c r="C584" s="54"/>
      <c r="D584" s="54"/>
      <c r="E584" s="54"/>
      <c r="F584" s="54"/>
      <c r="G584" s="54"/>
      <c r="H584" s="54"/>
      <c r="I584" s="54"/>
      <c r="J584" s="54"/>
      <c r="K584" s="54"/>
      <c r="L584" s="54"/>
      <c r="M584" s="54"/>
      <c r="N584" s="54"/>
      <c r="O584" s="54"/>
      <c r="P584" s="54"/>
      <c r="Q584" s="54"/>
      <c r="R584" s="54"/>
      <c r="S584" s="54"/>
      <c r="T584" s="54"/>
      <c r="U584" s="54"/>
      <c r="V584" s="54"/>
      <c r="W584" s="54"/>
    </row>
    <row r="585" spans="2:23" x14ac:dyDescent="0.45">
      <c r="B585" s="54"/>
      <c r="C585" s="54"/>
      <c r="D585" s="54"/>
      <c r="E585" s="54"/>
      <c r="F585" s="54"/>
      <c r="G585" s="54"/>
      <c r="H585" s="54"/>
      <c r="I585" s="54"/>
      <c r="J585" s="54"/>
      <c r="K585" s="54"/>
      <c r="L585" s="54"/>
      <c r="M585" s="54"/>
      <c r="N585" s="54"/>
      <c r="O585" s="54"/>
      <c r="P585" s="54"/>
      <c r="Q585" s="54"/>
      <c r="R585" s="54"/>
      <c r="S585" s="54"/>
      <c r="T585" s="54"/>
      <c r="U585" s="54"/>
      <c r="V585" s="54"/>
      <c r="W585" s="54"/>
    </row>
    <row r="586" spans="2:23" x14ac:dyDescent="0.45">
      <c r="B586" s="54"/>
      <c r="C586" s="54"/>
      <c r="D586" s="54"/>
      <c r="E586" s="54"/>
      <c r="F586" s="54"/>
      <c r="G586" s="54"/>
      <c r="H586" s="54"/>
      <c r="I586" s="54"/>
      <c r="J586" s="54"/>
      <c r="K586" s="54"/>
      <c r="L586" s="54"/>
      <c r="M586" s="54"/>
      <c r="N586" s="54"/>
      <c r="O586" s="54"/>
      <c r="P586" s="54"/>
      <c r="Q586" s="54"/>
      <c r="R586" s="54"/>
      <c r="S586" s="54"/>
      <c r="T586" s="54"/>
      <c r="U586" s="54"/>
      <c r="V586" s="54"/>
      <c r="W586" s="54"/>
    </row>
    <row r="587" spans="2:23" x14ac:dyDescent="0.45">
      <c r="B587" s="54"/>
      <c r="C587" s="54"/>
      <c r="D587" s="54"/>
      <c r="E587" s="54"/>
      <c r="F587" s="54"/>
      <c r="G587" s="54"/>
      <c r="H587" s="54"/>
      <c r="I587" s="54"/>
      <c r="J587" s="54"/>
      <c r="K587" s="54"/>
      <c r="L587" s="54"/>
      <c r="M587" s="54"/>
      <c r="N587" s="54"/>
      <c r="O587" s="54"/>
      <c r="P587" s="54"/>
      <c r="Q587" s="54"/>
      <c r="R587" s="54"/>
      <c r="S587" s="54"/>
      <c r="T587" s="54"/>
      <c r="U587" s="54"/>
      <c r="V587" s="54"/>
      <c r="W587" s="54"/>
    </row>
    <row r="588" spans="2:23" x14ac:dyDescent="0.45">
      <c r="B588" s="54"/>
      <c r="C588" s="54"/>
      <c r="D588" s="54"/>
      <c r="E588" s="54"/>
      <c r="F588" s="54"/>
      <c r="G588" s="54"/>
      <c r="H588" s="54"/>
      <c r="I588" s="54"/>
      <c r="J588" s="54"/>
      <c r="K588" s="54"/>
      <c r="L588" s="54"/>
      <c r="M588" s="54"/>
      <c r="N588" s="54"/>
      <c r="O588" s="54"/>
      <c r="P588" s="54"/>
      <c r="Q588" s="54"/>
      <c r="R588" s="54"/>
      <c r="S588" s="54"/>
      <c r="T588" s="54"/>
      <c r="U588" s="54"/>
      <c r="V588" s="54"/>
      <c r="W588" s="54"/>
    </row>
    <row r="589" spans="2:23" x14ac:dyDescent="0.45">
      <c r="B589" s="54"/>
      <c r="C589" s="54"/>
      <c r="D589" s="54"/>
      <c r="E589" s="54"/>
      <c r="F589" s="54"/>
      <c r="G589" s="54"/>
      <c r="H589" s="54"/>
      <c r="I589" s="54"/>
      <c r="J589" s="54"/>
      <c r="K589" s="54"/>
      <c r="L589" s="54"/>
      <c r="M589" s="54"/>
      <c r="N589" s="54"/>
      <c r="O589" s="54"/>
      <c r="P589" s="54"/>
      <c r="Q589" s="54"/>
      <c r="R589" s="54"/>
      <c r="S589" s="54"/>
      <c r="T589" s="54"/>
      <c r="U589" s="54"/>
      <c r="V589" s="54"/>
      <c r="W589" s="54"/>
    </row>
    <row r="590" spans="2:23" x14ac:dyDescent="0.45">
      <c r="B590" s="54"/>
      <c r="C590" s="54"/>
      <c r="D590" s="54"/>
      <c r="E590" s="54"/>
      <c r="F590" s="54"/>
      <c r="G590" s="54"/>
      <c r="H590" s="54"/>
      <c r="I590" s="54"/>
      <c r="J590" s="54"/>
      <c r="K590" s="54"/>
      <c r="L590" s="54"/>
      <c r="M590" s="54"/>
      <c r="N590" s="54"/>
      <c r="O590" s="54"/>
      <c r="P590" s="54"/>
      <c r="Q590" s="54"/>
      <c r="R590" s="54"/>
      <c r="S590" s="54"/>
      <c r="T590" s="54"/>
      <c r="U590" s="54"/>
      <c r="V590" s="54"/>
      <c r="W590" s="54"/>
    </row>
    <row r="591" spans="2:23" x14ac:dyDescent="0.45">
      <c r="B591" s="54"/>
      <c r="C591" s="54"/>
      <c r="D591" s="54"/>
      <c r="E591" s="54"/>
      <c r="F591" s="54"/>
      <c r="G591" s="54"/>
      <c r="H591" s="54"/>
      <c r="I591" s="54"/>
      <c r="J591" s="54"/>
      <c r="K591" s="54"/>
      <c r="L591" s="54"/>
      <c r="M591" s="54"/>
      <c r="N591" s="54"/>
      <c r="O591" s="54"/>
      <c r="P591" s="54"/>
      <c r="Q591" s="54"/>
      <c r="R591" s="54"/>
      <c r="S591" s="54"/>
      <c r="T591" s="54"/>
      <c r="U591" s="54"/>
      <c r="V591" s="54"/>
      <c r="W591" s="54"/>
    </row>
    <row r="592" spans="2:23" x14ac:dyDescent="0.45">
      <c r="B592" s="54"/>
      <c r="C592" s="54"/>
      <c r="D592" s="54"/>
      <c r="E592" s="54"/>
      <c r="F592" s="54"/>
      <c r="G592" s="54"/>
      <c r="H592" s="54"/>
      <c r="I592" s="54"/>
      <c r="J592" s="54"/>
      <c r="K592" s="54"/>
      <c r="L592" s="54"/>
      <c r="M592" s="54"/>
      <c r="N592" s="54"/>
      <c r="O592" s="54"/>
      <c r="P592" s="54"/>
      <c r="Q592" s="54"/>
      <c r="R592" s="54"/>
      <c r="S592" s="54"/>
      <c r="T592" s="54"/>
      <c r="U592" s="54"/>
      <c r="V592" s="54"/>
      <c r="W592" s="54"/>
    </row>
    <row r="593" spans="2:23" x14ac:dyDescent="0.45">
      <c r="B593" s="54"/>
      <c r="C593" s="54"/>
      <c r="D593" s="54"/>
      <c r="E593" s="54"/>
      <c r="F593" s="54"/>
      <c r="G593" s="54"/>
      <c r="H593" s="54"/>
      <c r="I593" s="54"/>
      <c r="J593" s="54"/>
      <c r="K593" s="54"/>
      <c r="L593" s="54"/>
      <c r="M593" s="54"/>
      <c r="N593" s="54"/>
      <c r="O593" s="54"/>
      <c r="P593" s="54"/>
      <c r="Q593" s="54"/>
      <c r="R593" s="54"/>
      <c r="S593" s="54"/>
      <c r="T593" s="54"/>
      <c r="U593" s="54"/>
      <c r="V593" s="54"/>
      <c r="W593" s="54"/>
    </row>
    <row r="594" spans="2:23" x14ac:dyDescent="0.45">
      <c r="B594" s="54"/>
      <c r="C594" s="54"/>
      <c r="D594" s="54"/>
      <c r="E594" s="54"/>
      <c r="F594" s="54"/>
      <c r="G594" s="54"/>
      <c r="H594" s="54"/>
      <c r="I594" s="54"/>
      <c r="J594" s="54"/>
      <c r="K594" s="54"/>
      <c r="L594" s="54"/>
      <c r="M594" s="54"/>
      <c r="N594" s="54"/>
      <c r="O594" s="54"/>
      <c r="P594" s="54"/>
      <c r="Q594" s="54"/>
      <c r="R594" s="54"/>
      <c r="S594" s="54"/>
      <c r="T594" s="54"/>
      <c r="U594" s="54"/>
      <c r="V594" s="54"/>
      <c r="W594" s="54"/>
    </row>
    <row r="595" spans="2:23" x14ac:dyDescent="0.45">
      <c r="B595" s="54"/>
      <c r="C595" s="54"/>
      <c r="D595" s="54"/>
      <c r="E595" s="54"/>
      <c r="F595" s="54"/>
      <c r="G595" s="54"/>
      <c r="H595" s="54"/>
      <c r="I595" s="54"/>
      <c r="J595" s="54"/>
      <c r="K595" s="54"/>
      <c r="L595" s="54"/>
      <c r="M595" s="54"/>
      <c r="N595" s="54"/>
      <c r="O595" s="54"/>
      <c r="P595" s="54"/>
      <c r="Q595" s="54"/>
      <c r="R595" s="54"/>
      <c r="S595" s="54"/>
      <c r="T595" s="54"/>
      <c r="U595" s="54"/>
      <c r="V595" s="54"/>
      <c r="W595" s="54"/>
    </row>
    <row r="596" spans="2:23" x14ac:dyDescent="0.45">
      <c r="B596" s="54"/>
      <c r="C596" s="54"/>
      <c r="D596" s="54"/>
      <c r="E596" s="54"/>
      <c r="F596" s="54"/>
      <c r="G596" s="54"/>
      <c r="H596" s="54"/>
      <c r="I596" s="54"/>
      <c r="J596" s="54"/>
      <c r="K596" s="54"/>
      <c r="L596" s="54"/>
      <c r="M596" s="54"/>
      <c r="N596" s="54"/>
      <c r="O596" s="54"/>
      <c r="P596" s="54"/>
      <c r="Q596" s="54"/>
      <c r="R596" s="54"/>
      <c r="S596" s="54"/>
      <c r="T596" s="54"/>
      <c r="U596" s="54"/>
      <c r="V596" s="54"/>
      <c r="W596" s="54"/>
    </row>
    <row r="597" spans="2:23" x14ac:dyDescent="0.45">
      <c r="B597" s="54"/>
      <c r="C597" s="54"/>
      <c r="D597" s="54"/>
      <c r="E597" s="54"/>
      <c r="F597" s="54"/>
      <c r="G597" s="54"/>
      <c r="H597" s="54"/>
      <c r="I597" s="54"/>
      <c r="J597" s="54"/>
      <c r="K597" s="54"/>
      <c r="L597" s="54"/>
      <c r="M597" s="54"/>
      <c r="N597" s="54"/>
      <c r="O597" s="54"/>
      <c r="P597" s="54"/>
      <c r="Q597" s="54"/>
      <c r="R597" s="54"/>
      <c r="S597" s="54"/>
      <c r="T597" s="54"/>
      <c r="U597" s="54"/>
      <c r="V597" s="54"/>
      <c r="W597" s="54"/>
    </row>
    <row r="598" spans="2:23" x14ac:dyDescent="0.45">
      <c r="B598" s="54"/>
      <c r="C598" s="54"/>
      <c r="D598" s="54"/>
      <c r="E598" s="54"/>
      <c r="F598" s="54"/>
      <c r="G598" s="54"/>
      <c r="H598" s="54"/>
      <c r="I598" s="54"/>
      <c r="J598" s="54"/>
      <c r="K598" s="54"/>
      <c r="L598" s="54"/>
      <c r="M598" s="54"/>
      <c r="N598" s="54"/>
      <c r="O598" s="54"/>
      <c r="P598" s="54"/>
      <c r="Q598" s="54"/>
      <c r="R598" s="54"/>
      <c r="S598" s="54"/>
      <c r="T598" s="54"/>
      <c r="U598" s="54"/>
      <c r="V598" s="54"/>
      <c r="W598" s="54"/>
    </row>
    <row r="599" spans="2:23" x14ac:dyDescent="0.45">
      <c r="B599" s="54"/>
      <c r="C599" s="54"/>
      <c r="D599" s="54"/>
      <c r="E599" s="54"/>
      <c r="F599" s="54"/>
      <c r="G599" s="54"/>
      <c r="H599" s="54"/>
      <c r="I599" s="54"/>
      <c r="J599" s="54"/>
      <c r="K599" s="54"/>
      <c r="L599" s="54"/>
      <c r="M599" s="54"/>
      <c r="N599" s="54"/>
      <c r="O599" s="54"/>
      <c r="P599" s="54"/>
      <c r="Q599" s="54"/>
      <c r="R599" s="54"/>
      <c r="S599" s="54"/>
      <c r="T599" s="54"/>
      <c r="U599" s="54"/>
      <c r="V599" s="54"/>
      <c r="W599" s="54"/>
    </row>
    <row r="600" spans="2:23" x14ac:dyDescent="0.45">
      <c r="B600" s="54"/>
      <c r="C600" s="54"/>
      <c r="D600" s="54"/>
      <c r="E600" s="54"/>
      <c r="F600" s="54"/>
      <c r="G600" s="54"/>
      <c r="H600" s="54"/>
      <c r="I600" s="54"/>
      <c r="J600" s="54"/>
      <c r="K600" s="54"/>
      <c r="L600" s="54"/>
      <c r="M600" s="54"/>
      <c r="N600" s="54"/>
      <c r="O600" s="54"/>
      <c r="P600" s="54"/>
      <c r="Q600" s="54"/>
      <c r="R600" s="54"/>
      <c r="S600" s="54"/>
      <c r="T600" s="54"/>
      <c r="U600" s="54"/>
      <c r="V600" s="54"/>
      <c r="W600" s="54"/>
    </row>
    <row r="601" spans="2:23" x14ac:dyDescent="0.45">
      <c r="B601" s="54"/>
      <c r="C601" s="54"/>
      <c r="D601" s="54"/>
      <c r="E601" s="54"/>
      <c r="F601" s="54"/>
      <c r="G601" s="54"/>
      <c r="H601" s="54"/>
      <c r="I601" s="54"/>
      <c r="J601" s="54"/>
      <c r="K601" s="54"/>
      <c r="L601" s="54"/>
      <c r="M601" s="54"/>
      <c r="N601" s="54"/>
      <c r="O601" s="54"/>
      <c r="P601" s="54"/>
      <c r="Q601" s="54"/>
      <c r="R601" s="54"/>
      <c r="S601" s="54"/>
      <c r="T601" s="54"/>
      <c r="U601" s="54"/>
      <c r="V601" s="54"/>
      <c r="W601" s="54"/>
    </row>
    <row r="602" spans="2:23" x14ac:dyDescent="0.45">
      <c r="B602" s="54"/>
      <c r="C602" s="54"/>
      <c r="D602" s="54"/>
      <c r="E602" s="54"/>
      <c r="F602" s="54"/>
      <c r="G602" s="54"/>
      <c r="H602" s="54"/>
      <c r="I602" s="54"/>
      <c r="J602" s="54"/>
      <c r="K602" s="54"/>
      <c r="L602" s="54"/>
      <c r="M602" s="54"/>
      <c r="N602" s="54"/>
      <c r="O602" s="54"/>
      <c r="P602" s="54"/>
      <c r="Q602" s="54"/>
      <c r="R602" s="54"/>
      <c r="S602" s="54"/>
      <c r="T602" s="54"/>
      <c r="U602" s="54"/>
      <c r="V602" s="54"/>
      <c r="W602" s="54"/>
    </row>
    <row r="603" spans="2:23" x14ac:dyDescent="0.45">
      <c r="B603" s="54"/>
      <c r="C603" s="54"/>
      <c r="D603" s="54"/>
      <c r="E603" s="54"/>
      <c r="F603" s="54"/>
      <c r="G603" s="54"/>
      <c r="H603" s="54"/>
      <c r="I603" s="54"/>
      <c r="J603" s="54"/>
      <c r="K603" s="54"/>
      <c r="L603" s="54"/>
      <c r="M603" s="54"/>
      <c r="N603" s="54"/>
      <c r="O603" s="54"/>
      <c r="P603" s="54"/>
      <c r="Q603" s="54"/>
      <c r="R603" s="54"/>
      <c r="S603" s="54"/>
      <c r="T603" s="54"/>
      <c r="U603" s="54"/>
      <c r="V603" s="54"/>
      <c r="W603" s="54"/>
    </row>
    <row r="604" spans="2:23" x14ac:dyDescent="0.45">
      <c r="B604" s="54"/>
      <c r="C604" s="54"/>
      <c r="D604" s="54"/>
      <c r="E604" s="54"/>
      <c r="F604" s="54"/>
      <c r="G604" s="54"/>
      <c r="H604" s="54"/>
      <c r="I604" s="54"/>
      <c r="J604" s="54"/>
      <c r="K604" s="54"/>
      <c r="L604" s="54"/>
      <c r="M604" s="54"/>
      <c r="N604" s="54"/>
      <c r="O604" s="54"/>
      <c r="P604" s="54"/>
      <c r="Q604" s="54"/>
      <c r="R604" s="54"/>
      <c r="S604" s="54"/>
      <c r="T604" s="54"/>
      <c r="U604" s="54"/>
      <c r="V604" s="54"/>
      <c r="W604" s="54"/>
    </row>
    <row r="605" spans="2:23" x14ac:dyDescent="0.45">
      <c r="B605" s="54"/>
      <c r="C605" s="54"/>
      <c r="D605" s="54"/>
      <c r="E605" s="54"/>
      <c r="F605" s="54"/>
      <c r="G605" s="54"/>
      <c r="H605" s="54"/>
      <c r="I605" s="54"/>
      <c r="J605" s="54"/>
      <c r="K605" s="54"/>
      <c r="L605" s="54"/>
      <c r="M605" s="54"/>
      <c r="N605" s="54"/>
      <c r="O605" s="54"/>
      <c r="P605" s="54"/>
      <c r="Q605" s="54"/>
      <c r="R605" s="54"/>
      <c r="S605" s="54"/>
      <c r="T605" s="54"/>
      <c r="U605" s="54"/>
      <c r="V605" s="54"/>
      <c r="W605" s="54"/>
    </row>
    <row r="606" spans="2:23" x14ac:dyDescent="0.45">
      <c r="B606" s="54"/>
      <c r="C606" s="54"/>
      <c r="D606" s="54"/>
      <c r="E606" s="54"/>
      <c r="F606" s="54"/>
      <c r="G606" s="54"/>
      <c r="H606" s="54"/>
      <c r="I606" s="54"/>
      <c r="J606" s="54"/>
      <c r="K606" s="54"/>
      <c r="L606" s="54"/>
      <c r="M606" s="54"/>
      <c r="N606" s="54"/>
      <c r="O606" s="54"/>
      <c r="P606" s="54"/>
      <c r="Q606" s="54"/>
      <c r="R606" s="54"/>
      <c r="S606" s="54"/>
      <c r="T606" s="54"/>
      <c r="U606" s="54"/>
      <c r="V606" s="54"/>
      <c r="W606" s="54"/>
    </row>
    <row r="607" spans="2:23" x14ac:dyDescent="0.45">
      <c r="B607" s="54"/>
      <c r="C607" s="54"/>
      <c r="D607" s="54"/>
      <c r="E607" s="54"/>
      <c r="F607" s="54"/>
      <c r="G607" s="54"/>
      <c r="H607" s="54"/>
      <c r="I607" s="54"/>
      <c r="J607" s="54"/>
      <c r="K607" s="54"/>
      <c r="L607" s="54"/>
      <c r="M607" s="54"/>
      <c r="N607" s="54"/>
      <c r="O607" s="54"/>
      <c r="P607" s="54"/>
      <c r="Q607" s="54"/>
      <c r="R607" s="54"/>
      <c r="S607" s="54"/>
      <c r="T607" s="54"/>
      <c r="U607" s="54"/>
      <c r="V607" s="54"/>
      <c r="W607" s="54"/>
    </row>
    <row r="608" spans="2:23" x14ac:dyDescent="0.45">
      <c r="B608" s="54"/>
      <c r="C608" s="54"/>
      <c r="D608" s="54"/>
      <c r="E608" s="54"/>
      <c r="F608" s="54"/>
      <c r="G608" s="54"/>
      <c r="H608" s="54"/>
      <c r="I608" s="54"/>
      <c r="J608" s="54"/>
      <c r="K608" s="54"/>
      <c r="L608" s="54"/>
      <c r="M608" s="54"/>
      <c r="N608" s="54"/>
      <c r="O608" s="54"/>
      <c r="P608" s="54"/>
      <c r="Q608" s="54"/>
      <c r="R608" s="54"/>
      <c r="S608" s="54"/>
      <c r="T608" s="54"/>
      <c r="U608" s="54"/>
      <c r="V608" s="54"/>
      <c r="W608" s="54"/>
    </row>
    <row r="609" spans="2:23" x14ac:dyDescent="0.45">
      <c r="B609" s="54"/>
      <c r="C609" s="54"/>
      <c r="D609" s="54"/>
      <c r="E609" s="54"/>
      <c r="F609" s="54"/>
      <c r="G609" s="54"/>
      <c r="H609" s="54"/>
      <c r="I609" s="54"/>
      <c r="J609" s="54"/>
      <c r="K609" s="54"/>
      <c r="L609" s="54"/>
      <c r="M609" s="54"/>
      <c r="N609" s="54"/>
      <c r="O609" s="54"/>
      <c r="P609" s="54"/>
      <c r="Q609" s="54"/>
      <c r="R609" s="54"/>
      <c r="S609" s="54"/>
      <c r="T609" s="54"/>
      <c r="U609" s="54"/>
      <c r="V609" s="54"/>
      <c r="W609" s="54"/>
    </row>
    <row r="610" spans="2:23" x14ac:dyDescent="0.45">
      <c r="B610" s="54"/>
      <c r="C610" s="54"/>
      <c r="D610" s="54"/>
      <c r="E610" s="54"/>
      <c r="F610" s="54"/>
      <c r="G610" s="54"/>
      <c r="H610" s="54"/>
      <c r="I610" s="54"/>
      <c r="J610" s="54"/>
      <c r="K610" s="54"/>
      <c r="L610" s="54"/>
      <c r="M610" s="54"/>
      <c r="N610" s="54"/>
      <c r="O610" s="54"/>
      <c r="P610" s="54"/>
      <c r="Q610" s="54"/>
      <c r="R610" s="54"/>
      <c r="S610" s="54"/>
      <c r="T610" s="54"/>
      <c r="U610" s="54"/>
      <c r="V610" s="54"/>
      <c r="W610" s="54"/>
    </row>
    <row r="611" spans="2:23" x14ac:dyDescent="0.45">
      <c r="B611" s="54"/>
      <c r="C611" s="54"/>
      <c r="D611" s="54"/>
      <c r="E611" s="54"/>
      <c r="F611" s="54"/>
      <c r="G611" s="54"/>
      <c r="H611" s="54"/>
      <c r="I611" s="54"/>
      <c r="J611" s="54"/>
      <c r="K611" s="54"/>
      <c r="L611" s="54"/>
      <c r="M611" s="54"/>
      <c r="N611" s="54"/>
      <c r="O611" s="54"/>
      <c r="P611" s="54"/>
      <c r="Q611" s="54"/>
      <c r="R611" s="54"/>
      <c r="S611" s="54"/>
      <c r="T611" s="54"/>
      <c r="U611" s="54"/>
      <c r="V611" s="54"/>
      <c r="W611" s="54"/>
    </row>
    <row r="612" spans="2:23" x14ac:dyDescent="0.45">
      <c r="B612" s="54"/>
      <c r="C612" s="54"/>
      <c r="D612" s="54"/>
      <c r="E612" s="54"/>
      <c r="F612" s="54"/>
      <c r="G612" s="54"/>
      <c r="H612" s="54"/>
      <c r="I612" s="54"/>
      <c r="J612" s="54"/>
      <c r="K612" s="54"/>
      <c r="L612" s="54"/>
      <c r="M612" s="54"/>
      <c r="N612" s="54"/>
      <c r="O612" s="54"/>
      <c r="P612" s="54"/>
      <c r="Q612" s="54"/>
      <c r="R612" s="54"/>
      <c r="S612" s="54"/>
      <c r="T612" s="54"/>
      <c r="U612" s="54"/>
      <c r="V612" s="54"/>
      <c r="W612" s="54"/>
    </row>
    <row r="613" spans="2:23" x14ac:dyDescent="0.45">
      <c r="B613" s="54"/>
      <c r="C613" s="54"/>
      <c r="D613" s="54"/>
      <c r="E613" s="54"/>
      <c r="F613" s="54"/>
      <c r="G613" s="54"/>
      <c r="H613" s="54"/>
      <c r="I613" s="54"/>
      <c r="J613" s="54"/>
      <c r="K613" s="54"/>
      <c r="L613" s="54"/>
      <c r="M613" s="54"/>
      <c r="N613" s="54"/>
      <c r="O613" s="54"/>
      <c r="P613" s="54"/>
      <c r="Q613" s="54"/>
      <c r="R613" s="54"/>
      <c r="S613" s="54"/>
      <c r="T613" s="54"/>
      <c r="U613" s="54"/>
      <c r="V613" s="54"/>
      <c r="W613" s="54"/>
    </row>
    <row r="614" spans="2:23" x14ac:dyDescent="0.45">
      <c r="B614" s="54"/>
      <c r="C614" s="54"/>
      <c r="D614" s="54"/>
      <c r="E614" s="54"/>
      <c r="F614" s="54"/>
      <c r="G614" s="54"/>
      <c r="H614" s="54"/>
      <c r="I614" s="54"/>
      <c r="J614" s="54"/>
      <c r="K614" s="54"/>
      <c r="L614" s="54"/>
      <c r="M614" s="54"/>
      <c r="N614" s="54"/>
      <c r="O614" s="54"/>
      <c r="P614" s="54"/>
      <c r="Q614" s="54"/>
      <c r="R614" s="54"/>
      <c r="S614" s="54"/>
      <c r="T614" s="54"/>
      <c r="U614" s="54"/>
      <c r="V614" s="54"/>
      <c r="W614" s="54"/>
    </row>
    <row r="615" spans="2:23" x14ac:dyDescent="0.45">
      <c r="B615" s="54"/>
      <c r="C615" s="54"/>
      <c r="D615" s="54"/>
      <c r="E615" s="54"/>
      <c r="F615" s="54"/>
      <c r="G615" s="54"/>
      <c r="H615" s="54"/>
      <c r="I615" s="54"/>
      <c r="J615" s="54"/>
      <c r="K615" s="54"/>
      <c r="L615" s="54"/>
      <c r="M615" s="54"/>
      <c r="N615" s="54"/>
      <c r="O615" s="54"/>
      <c r="P615" s="54"/>
      <c r="Q615" s="54"/>
      <c r="R615" s="54"/>
      <c r="S615" s="54"/>
      <c r="T615" s="54"/>
      <c r="U615" s="54"/>
      <c r="V615" s="54"/>
      <c r="W615" s="54"/>
    </row>
    <row r="616" spans="2:23" x14ac:dyDescent="0.45">
      <c r="B616" s="54"/>
      <c r="C616" s="54"/>
      <c r="D616" s="54"/>
      <c r="E616" s="54"/>
      <c r="F616" s="54"/>
      <c r="G616" s="54"/>
      <c r="H616" s="54"/>
      <c r="I616" s="54"/>
      <c r="J616" s="54"/>
      <c r="K616" s="54"/>
      <c r="L616" s="54"/>
      <c r="M616" s="54"/>
      <c r="N616" s="54"/>
      <c r="O616" s="54"/>
      <c r="P616" s="54"/>
      <c r="Q616" s="54"/>
      <c r="R616" s="54"/>
      <c r="S616" s="54"/>
      <c r="T616" s="54"/>
      <c r="U616" s="54"/>
      <c r="V616" s="54"/>
      <c r="W616" s="54"/>
    </row>
    <row r="617" spans="2:23" x14ac:dyDescent="0.45">
      <c r="B617" s="54"/>
      <c r="C617" s="54"/>
      <c r="D617" s="54"/>
      <c r="E617" s="54"/>
      <c r="F617" s="54"/>
      <c r="G617" s="54"/>
      <c r="H617" s="54"/>
      <c r="I617" s="54"/>
      <c r="J617" s="54"/>
      <c r="K617" s="54"/>
      <c r="L617" s="54"/>
      <c r="M617" s="54"/>
      <c r="N617" s="54"/>
      <c r="O617" s="54"/>
      <c r="P617" s="54"/>
      <c r="Q617" s="54"/>
      <c r="R617" s="54"/>
      <c r="S617" s="54"/>
      <c r="T617" s="54"/>
      <c r="U617" s="54"/>
      <c r="V617" s="54"/>
      <c r="W617" s="54"/>
    </row>
    <row r="618" spans="2:23" x14ac:dyDescent="0.45">
      <c r="B618" s="54"/>
      <c r="C618" s="54"/>
      <c r="D618" s="54"/>
      <c r="E618" s="54"/>
      <c r="F618" s="54"/>
      <c r="G618" s="54"/>
      <c r="H618" s="54"/>
      <c r="I618" s="54"/>
      <c r="J618" s="54"/>
      <c r="K618" s="54"/>
      <c r="L618" s="54"/>
      <c r="M618" s="54"/>
      <c r="N618" s="54"/>
      <c r="O618" s="54"/>
      <c r="P618" s="54"/>
      <c r="Q618" s="54"/>
      <c r="R618" s="54"/>
      <c r="S618" s="54"/>
      <c r="T618" s="54"/>
      <c r="U618" s="54"/>
      <c r="V618" s="54"/>
      <c r="W618" s="54"/>
    </row>
    <row r="619" spans="2:23" x14ac:dyDescent="0.45">
      <c r="B619" s="54"/>
      <c r="C619" s="54"/>
      <c r="D619" s="54"/>
      <c r="E619" s="54"/>
      <c r="F619" s="54"/>
      <c r="G619" s="54"/>
      <c r="H619" s="54"/>
      <c r="I619" s="54"/>
      <c r="J619" s="54"/>
      <c r="K619" s="54"/>
      <c r="L619" s="54"/>
      <c r="M619" s="54"/>
      <c r="N619" s="54"/>
      <c r="O619" s="54"/>
      <c r="P619" s="54"/>
      <c r="Q619" s="54"/>
      <c r="R619" s="54"/>
      <c r="S619" s="54"/>
      <c r="T619" s="54"/>
      <c r="U619" s="54"/>
      <c r="V619" s="54"/>
      <c r="W619" s="54"/>
    </row>
    <row r="620" spans="2:23" x14ac:dyDescent="0.45">
      <c r="B620" s="54"/>
      <c r="C620" s="54"/>
      <c r="D620" s="54"/>
      <c r="E620" s="54"/>
      <c r="F620" s="54"/>
      <c r="G620" s="54"/>
      <c r="H620" s="54"/>
      <c r="I620" s="54"/>
      <c r="J620" s="54"/>
      <c r="K620" s="54"/>
      <c r="L620" s="54"/>
      <c r="M620" s="54"/>
      <c r="N620" s="54"/>
      <c r="O620" s="54"/>
      <c r="P620" s="54"/>
      <c r="Q620" s="54"/>
      <c r="R620" s="54"/>
      <c r="S620" s="54"/>
      <c r="T620" s="54"/>
      <c r="U620" s="54"/>
      <c r="V620" s="54"/>
      <c r="W620" s="54"/>
    </row>
    <row r="621" spans="2:23" x14ac:dyDescent="0.45">
      <c r="B621" s="54"/>
      <c r="C621" s="54"/>
      <c r="D621" s="54"/>
      <c r="E621" s="54"/>
      <c r="F621" s="54"/>
      <c r="G621" s="54"/>
      <c r="H621" s="54"/>
      <c r="I621" s="54"/>
      <c r="J621" s="54"/>
      <c r="K621" s="54"/>
      <c r="L621" s="54"/>
      <c r="M621" s="54"/>
      <c r="N621" s="54"/>
      <c r="O621" s="54"/>
      <c r="P621" s="54"/>
      <c r="Q621" s="54"/>
      <c r="R621" s="54"/>
      <c r="S621" s="54"/>
      <c r="T621" s="54"/>
      <c r="U621" s="54"/>
      <c r="V621" s="54"/>
      <c r="W621" s="54"/>
    </row>
    <row r="622" spans="2:23" x14ac:dyDescent="0.45">
      <c r="B622" s="54"/>
      <c r="C622" s="54"/>
      <c r="D622" s="54"/>
      <c r="E622" s="54"/>
      <c r="F622" s="54"/>
      <c r="G622" s="54"/>
      <c r="H622" s="54"/>
      <c r="I622" s="54"/>
      <c r="J622" s="54"/>
      <c r="K622" s="54"/>
      <c r="L622" s="54"/>
      <c r="M622" s="54"/>
      <c r="N622" s="54"/>
      <c r="O622" s="54"/>
      <c r="P622" s="54"/>
      <c r="Q622" s="54"/>
      <c r="R622" s="54"/>
      <c r="S622" s="54"/>
      <c r="T622" s="54"/>
      <c r="U622" s="54"/>
      <c r="V622" s="54"/>
      <c r="W622" s="54"/>
    </row>
    <row r="623" spans="2:23" x14ac:dyDescent="0.45">
      <c r="B623" s="54"/>
      <c r="C623" s="54"/>
      <c r="D623" s="54"/>
      <c r="E623" s="54"/>
      <c r="F623" s="54"/>
      <c r="G623" s="54"/>
      <c r="H623" s="54"/>
      <c r="I623" s="54"/>
      <c r="J623" s="54"/>
      <c r="K623" s="54"/>
      <c r="L623" s="54"/>
      <c r="M623" s="54"/>
      <c r="N623" s="54"/>
      <c r="O623" s="54"/>
      <c r="P623" s="54"/>
      <c r="Q623" s="54"/>
      <c r="R623" s="54"/>
      <c r="S623" s="54"/>
      <c r="T623" s="54"/>
      <c r="U623" s="54"/>
      <c r="V623" s="54"/>
      <c r="W623" s="54"/>
    </row>
    <row r="624" spans="2:23" x14ac:dyDescent="0.45">
      <c r="B624" s="54"/>
      <c r="C624" s="54"/>
      <c r="D624" s="54"/>
      <c r="E624" s="54"/>
      <c r="F624" s="54"/>
      <c r="G624" s="54"/>
      <c r="H624" s="54"/>
      <c r="I624" s="54"/>
      <c r="J624" s="54"/>
      <c r="K624" s="54"/>
      <c r="L624" s="54"/>
      <c r="M624" s="54"/>
      <c r="N624" s="54"/>
      <c r="O624" s="54"/>
      <c r="P624" s="54"/>
      <c r="Q624" s="54"/>
      <c r="R624" s="54"/>
      <c r="S624" s="54"/>
      <c r="T624" s="54"/>
      <c r="U624" s="54"/>
      <c r="V624" s="54"/>
      <c r="W624" s="54"/>
    </row>
    <row r="625" spans="2:23" x14ac:dyDescent="0.45">
      <c r="B625" s="54"/>
      <c r="C625" s="54"/>
      <c r="D625" s="54"/>
      <c r="E625" s="54"/>
      <c r="F625" s="54"/>
      <c r="G625" s="54"/>
      <c r="H625" s="54"/>
      <c r="I625" s="54"/>
      <c r="J625" s="54"/>
      <c r="K625" s="54"/>
      <c r="L625" s="54"/>
      <c r="M625" s="54"/>
      <c r="N625" s="54"/>
      <c r="O625" s="54"/>
      <c r="P625" s="54"/>
      <c r="Q625" s="54"/>
      <c r="R625" s="54"/>
      <c r="S625" s="54"/>
      <c r="T625" s="54"/>
      <c r="U625" s="54"/>
      <c r="V625" s="54"/>
      <c r="W625" s="54"/>
    </row>
    <row r="626" spans="2:23" x14ac:dyDescent="0.45">
      <c r="B626" s="54"/>
      <c r="C626" s="54"/>
      <c r="D626" s="54"/>
      <c r="E626" s="54"/>
      <c r="F626" s="54"/>
      <c r="G626" s="54"/>
      <c r="H626" s="54"/>
      <c r="I626" s="54"/>
      <c r="J626" s="54"/>
      <c r="K626" s="54"/>
      <c r="L626" s="54"/>
      <c r="M626" s="54"/>
      <c r="N626" s="54"/>
      <c r="O626" s="54"/>
      <c r="P626" s="54"/>
      <c r="Q626" s="54"/>
      <c r="R626" s="54"/>
      <c r="S626" s="54"/>
      <c r="T626" s="54"/>
      <c r="U626" s="54"/>
      <c r="V626" s="54"/>
      <c r="W626" s="54"/>
    </row>
    <row r="627" spans="2:23" x14ac:dyDescent="0.45">
      <c r="B627" s="54"/>
      <c r="C627" s="54"/>
      <c r="D627" s="54"/>
      <c r="E627" s="54"/>
      <c r="F627" s="54"/>
      <c r="G627" s="54"/>
      <c r="H627" s="54"/>
      <c r="I627" s="54"/>
      <c r="J627" s="54"/>
      <c r="K627" s="54"/>
      <c r="L627" s="54"/>
      <c r="M627" s="54"/>
      <c r="N627" s="54"/>
      <c r="O627" s="54"/>
      <c r="P627" s="54"/>
      <c r="Q627" s="54"/>
      <c r="R627" s="54"/>
      <c r="S627" s="54"/>
      <c r="T627" s="54"/>
      <c r="U627" s="54"/>
      <c r="V627" s="54"/>
      <c r="W627" s="54"/>
    </row>
    <row r="628" spans="2:23" x14ac:dyDescent="0.45">
      <c r="B628" s="54"/>
      <c r="C628" s="54"/>
      <c r="D628" s="54"/>
      <c r="E628" s="54"/>
      <c r="F628" s="54"/>
      <c r="G628" s="54"/>
      <c r="H628" s="54"/>
      <c r="I628" s="54"/>
      <c r="J628" s="54"/>
      <c r="K628" s="54"/>
      <c r="L628" s="54"/>
      <c r="M628" s="54"/>
      <c r="N628" s="54"/>
      <c r="O628" s="54"/>
      <c r="P628" s="54"/>
      <c r="Q628" s="54"/>
      <c r="R628" s="54"/>
      <c r="S628" s="54"/>
      <c r="T628" s="54"/>
      <c r="U628" s="54"/>
      <c r="V628" s="54"/>
      <c r="W628" s="54"/>
    </row>
    <row r="629" spans="2:23" x14ac:dyDescent="0.45">
      <c r="B629" s="54"/>
      <c r="C629" s="54"/>
      <c r="D629" s="54"/>
      <c r="E629" s="54"/>
      <c r="F629" s="54"/>
      <c r="G629" s="54"/>
      <c r="H629" s="54"/>
      <c r="I629" s="54"/>
      <c r="J629" s="54"/>
      <c r="K629" s="54"/>
      <c r="L629" s="54"/>
      <c r="M629" s="54"/>
      <c r="N629" s="54"/>
      <c r="O629" s="54"/>
      <c r="P629" s="54"/>
      <c r="Q629" s="54"/>
      <c r="R629" s="54"/>
      <c r="S629" s="54"/>
      <c r="T629" s="54"/>
      <c r="U629" s="54"/>
      <c r="V629" s="54"/>
      <c r="W629" s="54"/>
    </row>
    <row r="630" spans="2:23" x14ac:dyDescent="0.45">
      <c r="B630" s="54"/>
      <c r="C630" s="54"/>
      <c r="D630" s="54"/>
      <c r="E630" s="54"/>
      <c r="F630" s="54"/>
      <c r="G630" s="54"/>
      <c r="H630" s="54"/>
      <c r="I630" s="54"/>
      <c r="J630" s="54"/>
      <c r="K630" s="54"/>
      <c r="L630" s="54"/>
      <c r="M630" s="54"/>
      <c r="N630" s="54"/>
      <c r="O630" s="54"/>
      <c r="P630" s="54"/>
      <c r="Q630" s="54"/>
      <c r="R630" s="54"/>
      <c r="S630" s="54"/>
      <c r="T630" s="54"/>
      <c r="U630" s="54"/>
      <c r="V630" s="54"/>
      <c r="W630" s="54"/>
    </row>
    <row r="631" spans="2:23" x14ac:dyDescent="0.45">
      <c r="B631" s="54"/>
      <c r="C631" s="54"/>
      <c r="D631" s="54"/>
      <c r="E631" s="54"/>
      <c r="F631" s="54"/>
      <c r="G631" s="54"/>
      <c r="H631" s="54"/>
      <c r="I631" s="54"/>
      <c r="J631" s="54"/>
      <c r="K631" s="54"/>
      <c r="L631" s="54"/>
      <c r="M631" s="54"/>
      <c r="N631" s="54"/>
      <c r="O631" s="54"/>
      <c r="P631" s="54"/>
      <c r="Q631" s="54"/>
      <c r="R631" s="54"/>
      <c r="S631" s="54"/>
      <c r="T631" s="54"/>
      <c r="U631" s="54"/>
      <c r="V631" s="54"/>
      <c r="W631" s="54"/>
    </row>
    <row r="632" spans="2:23" x14ac:dyDescent="0.45">
      <c r="B632" s="54"/>
      <c r="C632" s="54"/>
      <c r="D632" s="54"/>
      <c r="E632" s="54"/>
      <c r="F632" s="54"/>
      <c r="G632" s="54"/>
      <c r="H632" s="54"/>
      <c r="I632" s="54"/>
      <c r="J632" s="54"/>
      <c r="K632" s="54"/>
      <c r="L632" s="54"/>
      <c r="M632" s="54"/>
      <c r="N632" s="54"/>
      <c r="O632" s="54"/>
      <c r="P632" s="54"/>
      <c r="Q632" s="54"/>
      <c r="R632" s="54"/>
      <c r="S632" s="54"/>
      <c r="T632" s="54"/>
      <c r="U632" s="54"/>
      <c r="V632" s="54"/>
      <c r="W632" s="54"/>
    </row>
    <row r="633" spans="2:23" x14ac:dyDescent="0.45">
      <c r="B633" s="54"/>
      <c r="C633" s="54"/>
      <c r="D633" s="54"/>
      <c r="E633" s="54"/>
      <c r="F633" s="54"/>
      <c r="G633" s="54"/>
      <c r="H633" s="54"/>
      <c r="I633" s="54"/>
      <c r="J633" s="54"/>
      <c r="K633" s="54"/>
      <c r="L633" s="54"/>
      <c r="M633" s="54"/>
      <c r="N633" s="54"/>
      <c r="O633" s="54"/>
      <c r="P633" s="54"/>
      <c r="Q633" s="54"/>
      <c r="R633" s="54"/>
      <c r="S633" s="54"/>
      <c r="T633" s="54"/>
      <c r="U633" s="54"/>
      <c r="V633" s="54"/>
      <c r="W633" s="54"/>
    </row>
    <row r="634" spans="2:23" x14ac:dyDescent="0.45">
      <c r="B634" s="54"/>
      <c r="C634" s="54"/>
      <c r="D634" s="54"/>
      <c r="E634" s="54"/>
      <c r="F634" s="54"/>
      <c r="G634" s="54"/>
      <c r="H634" s="54"/>
      <c r="I634" s="54"/>
      <c r="J634" s="54"/>
      <c r="K634" s="54"/>
      <c r="L634" s="54"/>
      <c r="M634" s="54"/>
      <c r="N634" s="54"/>
      <c r="O634" s="54"/>
      <c r="P634" s="54"/>
      <c r="Q634" s="54"/>
      <c r="R634" s="54"/>
      <c r="S634" s="54"/>
      <c r="T634" s="54"/>
      <c r="U634" s="54"/>
      <c r="V634" s="54"/>
      <c r="W634" s="54"/>
    </row>
    <row r="635" spans="2:23" x14ac:dyDescent="0.45">
      <c r="B635" s="54"/>
      <c r="C635" s="54"/>
      <c r="D635" s="54"/>
      <c r="E635" s="54"/>
      <c r="F635" s="54"/>
      <c r="G635" s="54"/>
      <c r="H635" s="54"/>
      <c r="I635" s="54"/>
      <c r="J635" s="54"/>
      <c r="K635" s="54"/>
      <c r="L635" s="54"/>
      <c r="M635" s="54"/>
      <c r="N635" s="54"/>
      <c r="O635" s="54"/>
      <c r="P635" s="54"/>
      <c r="Q635" s="54"/>
      <c r="R635" s="54"/>
      <c r="S635" s="54"/>
      <c r="T635" s="54"/>
      <c r="U635" s="54"/>
      <c r="V635" s="54"/>
      <c r="W635" s="54"/>
    </row>
    <row r="636" spans="2:23" x14ac:dyDescent="0.45">
      <c r="B636" s="54"/>
      <c r="C636" s="54"/>
      <c r="D636" s="54"/>
      <c r="E636" s="54"/>
      <c r="F636" s="54"/>
      <c r="G636" s="54"/>
      <c r="H636" s="54"/>
      <c r="I636" s="54"/>
      <c r="J636" s="54"/>
      <c r="K636" s="54"/>
      <c r="L636" s="54"/>
      <c r="M636" s="54"/>
      <c r="N636" s="54"/>
      <c r="O636" s="54"/>
      <c r="P636" s="54"/>
      <c r="Q636" s="54"/>
      <c r="R636" s="54"/>
      <c r="S636" s="54"/>
      <c r="T636" s="54"/>
      <c r="U636" s="54"/>
      <c r="V636" s="54"/>
      <c r="W636" s="54"/>
    </row>
    <row r="637" spans="2:23" x14ac:dyDescent="0.45">
      <c r="B637" s="54"/>
      <c r="C637" s="54"/>
      <c r="D637" s="54"/>
      <c r="E637" s="54"/>
      <c r="F637" s="54"/>
      <c r="G637" s="54"/>
      <c r="H637" s="54"/>
      <c r="I637" s="54"/>
      <c r="J637" s="54"/>
      <c r="K637" s="54"/>
      <c r="L637" s="54"/>
      <c r="M637" s="54"/>
      <c r="N637" s="54"/>
      <c r="O637" s="54"/>
      <c r="P637" s="54"/>
      <c r="Q637" s="54"/>
      <c r="R637" s="54"/>
      <c r="S637" s="54"/>
      <c r="T637" s="54"/>
      <c r="U637" s="54"/>
      <c r="V637" s="54"/>
      <c r="W637" s="54"/>
    </row>
    <row r="638" spans="2:23" x14ac:dyDescent="0.45">
      <c r="B638" s="54"/>
      <c r="C638" s="54"/>
      <c r="D638" s="54"/>
      <c r="E638" s="54"/>
      <c r="F638" s="54"/>
      <c r="G638" s="54"/>
      <c r="H638" s="54"/>
      <c r="I638" s="54"/>
      <c r="J638" s="54"/>
      <c r="K638" s="54"/>
      <c r="L638" s="54"/>
      <c r="M638" s="54"/>
      <c r="N638" s="54"/>
      <c r="O638" s="54"/>
      <c r="P638" s="54"/>
      <c r="Q638" s="54"/>
      <c r="R638" s="54"/>
      <c r="S638" s="54"/>
      <c r="T638" s="54"/>
      <c r="U638" s="54"/>
      <c r="V638" s="54"/>
      <c r="W638" s="54"/>
    </row>
    <row r="639" spans="2:23" x14ac:dyDescent="0.45">
      <c r="B639" s="54"/>
      <c r="C639" s="54"/>
      <c r="D639" s="54"/>
      <c r="E639" s="54"/>
      <c r="F639" s="54"/>
      <c r="G639" s="54"/>
      <c r="H639" s="54"/>
      <c r="I639" s="54"/>
      <c r="J639" s="54"/>
      <c r="K639" s="54"/>
      <c r="L639" s="54"/>
      <c r="M639" s="54"/>
      <c r="N639" s="54"/>
      <c r="O639" s="54"/>
      <c r="P639" s="54"/>
      <c r="Q639" s="54"/>
      <c r="R639" s="54"/>
      <c r="S639" s="54"/>
      <c r="T639" s="54"/>
      <c r="U639" s="54"/>
      <c r="V639" s="54"/>
      <c r="W639" s="54"/>
    </row>
    <row r="640" spans="2:23" x14ac:dyDescent="0.45">
      <c r="B640" s="54"/>
      <c r="C640" s="54"/>
      <c r="D640" s="54"/>
      <c r="E640" s="54"/>
      <c r="F640" s="54"/>
      <c r="G640" s="54"/>
      <c r="H640" s="54"/>
      <c r="I640" s="54"/>
      <c r="J640" s="54"/>
      <c r="K640" s="54"/>
      <c r="L640" s="54"/>
      <c r="M640" s="54"/>
      <c r="N640" s="54"/>
      <c r="O640" s="54"/>
      <c r="P640" s="54"/>
      <c r="Q640" s="54"/>
      <c r="R640" s="54"/>
      <c r="S640" s="54"/>
      <c r="T640" s="54"/>
      <c r="U640" s="54"/>
      <c r="V640" s="54"/>
      <c r="W640" s="54"/>
    </row>
    <row r="641" spans="2:23" x14ac:dyDescent="0.45">
      <c r="B641" s="54"/>
      <c r="C641" s="54"/>
      <c r="D641" s="54"/>
      <c r="E641" s="54"/>
      <c r="F641" s="54"/>
      <c r="G641" s="54"/>
      <c r="H641" s="54"/>
      <c r="I641" s="54"/>
      <c r="J641" s="54"/>
      <c r="K641" s="54"/>
      <c r="L641" s="54"/>
      <c r="M641" s="54"/>
      <c r="N641" s="54"/>
      <c r="O641" s="54"/>
      <c r="P641" s="54"/>
      <c r="Q641" s="54"/>
      <c r="R641" s="54"/>
      <c r="S641" s="54"/>
      <c r="T641" s="54"/>
      <c r="U641" s="54"/>
      <c r="V641" s="54"/>
      <c r="W641" s="54"/>
    </row>
    <row r="642" spans="2:23" x14ac:dyDescent="0.45">
      <c r="B642" s="54"/>
      <c r="C642" s="54"/>
      <c r="D642" s="54"/>
      <c r="E642" s="54"/>
      <c r="F642" s="54"/>
      <c r="G642" s="54"/>
      <c r="H642" s="54"/>
      <c r="I642" s="54"/>
      <c r="J642" s="54"/>
      <c r="K642" s="54"/>
      <c r="L642" s="54"/>
      <c r="M642" s="54"/>
      <c r="N642" s="54"/>
      <c r="O642" s="54"/>
      <c r="P642" s="54"/>
      <c r="Q642" s="54"/>
      <c r="R642" s="54"/>
      <c r="S642" s="54"/>
      <c r="T642" s="54"/>
      <c r="U642" s="54"/>
      <c r="V642" s="54"/>
      <c r="W642" s="54"/>
    </row>
    <row r="643" spans="2:23" x14ac:dyDescent="0.45">
      <c r="B643" s="54"/>
      <c r="C643" s="54"/>
      <c r="D643" s="54"/>
      <c r="E643" s="54"/>
      <c r="F643" s="54"/>
      <c r="G643" s="54"/>
      <c r="H643" s="54"/>
      <c r="I643" s="54"/>
      <c r="J643" s="54"/>
      <c r="K643" s="54"/>
      <c r="L643" s="54"/>
      <c r="M643" s="54"/>
      <c r="N643" s="54"/>
      <c r="O643" s="54"/>
      <c r="P643" s="54"/>
      <c r="Q643" s="54"/>
      <c r="R643" s="54"/>
      <c r="S643" s="54"/>
      <c r="T643" s="54"/>
      <c r="U643" s="54"/>
      <c r="V643" s="54"/>
      <c r="W643" s="54"/>
    </row>
    <row r="644" spans="2:23" x14ac:dyDescent="0.45">
      <c r="B644" s="54"/>
      <c r="C644" s="54"/>
      <c r="D644" s="54"/>
      <c r="E644" s="54"/>
      <c r="F644" s="54"/>
      <c r="G644" s="54"/>
      <c r="H644" s="54"/>
      <c r="I644" s="54"/>
      <c r="J644" s="54"/>
      <c r="K644" s="54"/>
      <c r="L644" s="54"/>
      <c r="M644" s="54"/>
      <c r="N644" s="54"/>
      <c r="O644" s="54"/>
      <c r="P644" s="54"/>
      <c r="Q644" s="54"/>
      <c r="R644" s="54"/>
      <c r="S644" s="54"/>
      <c r="T644" s="54"/>
      <c r="U644" s="54"/>
      <c r="V644" s="54"/>
      <c r="W644" s="54"/>
    </row>
    <row r="645" spans="2:23" x14ac:dyDescent="0.45">
      <c r="B645" s="54"/>
      <c r="C645" s="54"/>
      <c r="D645" s="54"/>
      <c r="E645" s="54"/>
      <c r="F645" s="54"/>
      <c r="G645" s="54"/>
      <c r="H645" s="54"/>
      <c r="I645" s="54"/>
      <c r="J645" s="54"/>
      <c r="K645" s="54"/>
      <c r="L645" s="54"/>
      <c r="M645" s="54"/>
      <c r="N645" s="54"/>
      <c r="O645" s="54"/>
      <c r="P645" s="54"/>
      <c r="Q645" s="54"/>
      <c r="R645" s="54"/>
      <c r="S645" s="54"/>
      <c r="T645" s="54"/>
      <c r="U645" s="54"/>
      <c r="V645" s="54"/>
      <c r="W645" s="54"/>
    </row>
    <row r="646" spans="2:23" x14ac:dyDescent="0.45">
      <c r="B646" s="54"/>
      <c r="C646" s="54"/>
      <c r="D646" s="54"/>
      <c r="E646" s="54"/>
      <c r="F646" s="54"/>
      <c r="G646" s="54"/>
      <c r="H646" s="54"/>
      <c r="I646" s="54"/>
      <c r="J646" s="54"/>
      <c r="K646" s="54"/>
      <c r="L646" s="54"/>
      <c r="M646" s="54"/>
      <c r="N646" s="54"/>
      <c r="O646" s="54"/>
      <c r="P646" s="54"/>
      <c r="Q646" s="54"/>
      <c r="R646" s="54"/>
      <c r="S646" s="54"/>
      <c r="T646" s="54"/>
      <c r="U646" s="54"/>
      <c r="V646" s="54"/>
      <c r="W646" s="54"/>
    </row>
    <row r="647" spans="2:23" x14ac:dyDescent="0.45">
      <c r="B647" s="54"/>
      <c r="C647" s="54"/>
      <c r="D647" s="54"/>
      <c r="E647" s="54"/>
      <c r="F647" s="54"/>
      <c r="G647" s="54"/>
      <c r="H647" s="54"/>
      <c r="I647" s="54"/>
      <c r="J647" s="54"/>
      <c r="K647" s="54"/>
      <c r="L647" s="54"/>
      <c r="M647" s="54"/>
      <c r="N647" s="54"/>
      <c r="O647" s="54"/>
      <c r="P647" s="54"/>
      <c r="Q647" s="54"/>
      <c r="R647" s="54"/>
      <c r="S647" s="54"/>
      <c r="T647" s="54"/>
      <c r="U647" s="54"/>
      <c r="V647" s="54"/>
      <c r="W647" s="54"/>
    </row>
    <row r="648" spans="2:23" x14ac:dyDescent="0.45">
      <c r="B648" s="54"/>
      <c r="C648" s="54"/>
      <c r="D648" s="54"/>
      <c r="E648" s="54"/>
      <c r="F648" s="54"/>
      <c r="G648" s="54"/>
      <c r="H648" s="54"/>
      <c r="I648" s="54"/>
      <c r="J648" s="54"/>
      <c r="K648" s="54"/>
      <c r="L648" s="54"/>
      <c r="M648" s="54"/>
      <c r="N648" s="54"/>
      <c r="O648" s="54"/>
      <c r="P648" s="54"/>
      <c r="Q648" s="54"/>
      <c r="R648" s="54"/>
      <c r="S648" s="54"/>
      <c r="T648" s="54"/>
      <c r="U648" s="54"/>
      <c r="V648" s="54"/>
      <c r="W648" s="54"/>
    </row>
    <row r="649" spans="2:23" x14ac:dyDescent="0.45">
      <c r="B649" s="54"/>
      <c r="C649" s="54"/>
      <c r="D649" s="54"/>
      <c r="E649" s="54"/>
      <c r="F649" s="54"/>
      <c r="G649" s="54"/>
      <c r="H649" s="54"/>
      <c r="I649" s="54"/>
      <c r="J649" s="54"/>
      <c r="K649" s="54"/>
      <c r="L649" s="54"/>
      <c r="M649" s="54"/>
      <c r="N649" s="54"/>
      <c r="O649" s="54"/>
      <c r="P649" s="54"/>
      <c r="Q649" s="54"/>
      <c r="R649" s="54"/>
      <c r="S649" s="54"/>
      <c r="T649" s="54"/>
      <c r="U649" s="54"/>
      <c r="V649" s="54"/>
      <c r="W649" s="54"/>
    </row>
    <row r="650" spans="2:23" x14ac:dyDescent="0.45">
      <c r="B650" s="54"/>
      <c r="C650" s="54"/>
      <c r="D650" s="54"/>
      <c r="E650" s="54"/>
      <c r="F650" s="54"/>
      <c r="G650" s="54"/>
      <c r="H650" s="54"/>
      <c r="I650" s="54"/>
      <c r="J650" s="54"/>
      <c r="K650" s="54"/>
      <c r="L650" s="54"/>
      <c r="M650" s="54"/>
      <c r="N650" s="54"/>
      <c r="O650" s="54"/>
      <c r="P650" s="54"/>
      <c r="Q650" s="54"/>
      <c r="R650" s="54"/>
      <c r="S650" s="54"/>
      <c r="T650" s="54"/>
      <c r="U650" s="54"/>
      <c r="V650" s="54"/>
      <c r="W650" s="54"/>
    </row>
    <row r="651" spans="2:23" x14ac:dyDescent="0.45">
      <c r="B651" s="54"/>
      <c r="C651" s="54"/>
      <c r="D651" s="54"/>
      <c r="E651" s="54"/>
      <c r="F651" s="54"/>
      <c r="G651" s="54"/>
      <c r="H651" s="54"/>
      <c r="I651" s="54"/>
      <c r="J651" s="54"/>
      <c r="K651" s="54"/>
      <c r="L651" s="54"/>
      <c r="M651" s="54"/>
      <c r="N651" s="54"/>
      <c r="O651" s="54"/>
      <c r="P651" s="54"/>
      <c r="Q651" s="54"/>
      <c r="R651" s="54"/>
      <c r="S651" s="54"/>
      <c r="T651" s="54"/>
      <c r="U651" s="54"/>
      <c r="V651" s="54"/>
      <c r="W651" s="54"/>
    </row>
    <row r="652" spans="2:23" x14ac:dyDescent="0.45">
      <c r="B652" s="54"/>
      <c r="C652" s="54"/>
      <c r="D652" s="54"/>
      <c r="E652" s="54"/>
      <c r="F652" s="54"/>
      <c r="G652" s="54"/>
      <c r="H652" s="54"/>
      <c r="I652" s="54"/>
      <c r="J652" s="54"/>
      <c r="K652" s="54"/>
      <c r="L652" s="54"/>
      <c r="M652" s="54"/>
      <c r="N652" s="54"/>
      <c r="O652" s="54"/>
      <c r="P652" s="54"/>
      <c r="Q652" s="54"/>
      <c r="R652" s="54"/>
      <c r="S652" s="54"/>
      <c r="T652" s="54"/>
      <c r="U652" s="54"/>
      <c r="V652" s="54"/>
      <c r="W652" s="54"/>
    </row>
    <row r="653" spans="2:23" x14ac:dyDescent="0.45">
      <c r="B653" s="54"/>
      <c r="C653" s="54"/>
      <c r="D653" s="54"/>
      <c r="E653" s="54"/>
      <c r="F653" s="54"/>
      <c r="G653" s="54"/>
      <c r="H653" s="54"/>
      <c r="I653" s="54"/>
      <c r="J653" s="54"/>
      <c r="K653" s="54"/>
      <c r="L653" s="54"/>
      <c r="M653" s="54"/>
      <c r="N653" s="54"/>
      <c r="O653" s="54"/>
      <c r="P653" s="54"/>
      <c r="Q653" s="54"/>
      <c r="R653" s="54"/>
      <c r="S653" s="54"/>
      <c r="T653" s="54"/>
      <c r="U653" s="54"/>
      <c r="V653" s="54"/>
      <c r="W653" s="54"/>
    </row>
    <row r="654" spans="2:23" x14ac:dyDescent="0.45">
      <c r="B654" s="54"/>
      <c r="C654" s="54"/>
      <c r="D654" s="54"/>
      <c r="E654" s="54"/>
      <c r="F654" s="54"/>
      <c r="G654" s="54"/>
      <c r="H654" s="54"/>
      <c r="I654" s="54"/>
      <c r="J654" s="54"/>
      <c r="K654" s="54"/>
      <c r="L654" s="54"/>
      <c r="M654" s="54"/>
      <c r="N654" s="54"/>
      <c r="O654" s="54"/>
      <c r="P654" s="54"/>
      <c r="Q654" s="54"/>
      <c r="R654" s="54"/>
      <c r="S654" s="54"/>
      <c r="T654" s="54"/>
      <c r="U654" s="54"/>
      <c r="V654" s="54"/>
      <c r="W654" s="54"/>
    </row>
    <row r="655" spans="2:23" x14ac:dyDescent="0.45">
      <c r="B655" s="54"/>
      <c r="C655" s="54"/>
      <c r="D655" s="54"/>
      <c r="E655" s="54"/>
      <c r="F655" s="54"/>
      <c r="G655" s="54"/>
      <c r="H655" s="54"/>
      <c r="I655" s="54"/>
      <c r="J655" s="54"/>
      <c r="K655" s="54"/>
      <c r="L655" s="54"/>
      <c r="M655" s="54"/>
      <c r="N655" s="54"/>
      <c r="O655" s="54"/>
      <c r="P655" s="54"/>
      <c r="Q655" s="54"/>
      <c r="R655" s="54"/>
      <c r="S655" s="54"/>
      <c r="T655" s="54"/>
      <c r="U655" s="54"/>
      <c r="V655" s="54"/>
      <c r="W655" s="54"/>
    </row>
    <row r="656" spans="2:23" x14ac:dyDescent="0.45">
      <c r="B656" s="54"/>
      <c r="C656" s="54"/>
      <c r="D656" s="54"/>
      <c r="E656" s="54"/>
      <c r="F656" s="54"/>
      <c r="G656" s="54"/>
      <c r="H656" s="54"/>
      <c r="I656" s="54"/>
      <c r="J656" s="54"/>
      <c r="K656" s="54"/>
      <c r="L656" s="54"/>
      <c r="M656" s="54"/>
      <c r="N656" s="54"/>
      <c r="O656" s="54"/>
      <c r="P656" s="54"/>
      <c r="Q656" s="54"/>
      <c r="R656" s="54"/>
      <c r="S656" s="54"/>
      <c r="T656" s="54"/>
      <c r="U656" s="54"/>
      <c r="V656" s="54"/>
      <c r="W656" s="54"/>
    </row>
    <row r="657" spans="2:23" x14ac:dyDescent="0.45">
      <c r="B657" s="54"/>
      <c r="C657" s="54"/>
      <c r="D657" s="54"/>
      <c r="E657" s="54"/>
      <c r="F657" s="54"/>
      <c r="G657" s="54"/>
      <c r="H657" s="54"/>
      <c r="I657" s="54"/>
      <c r="J657" s="54"/>
      <c r="K657" s="54"/>
      <c r="L657" s="54"/>
      <c r="M657" s="54"/>
      <c r="N657" s="54"/>
      <c r="O657" s="54"/>
      <c r="P657" s="54"/>
      <c r="Q657" s="54"/>
      <c r="R657" s="54"/>
      <c r="S657" s="54"/>
      <c r="T657" s="54"/>
      <c r="U657" s="54"/>
      <c r="V657" s="54"/>
      <c r="W657" s="54"/>
    </row>
    <row r="658" spans="2:23" x14ac:dyDescent="0.45">
      <c r="B658" s="54"/>
      <c r="C658" s="54"/>
      <c r="D658" s="54"/>
      <c r="E658" s="54"/>
      <c r="F658" s="54"/>
      <c r="G658" s="54"/>
      <c r="H658" s="54"/>
      <c r="I658" s="54"/>
      <c r="J658" s="54"/>
      <c r="K658" s="54"/>
      <c r="L658" s="54"/>
      <c r="M658" s="54"/>
      <c r="N658" s="54"/>
      <c r="O658" s="54"/>
      <c r="P658" s="54"/>
      <c r="Q658" s="54"/>
      <c r="R658" s="54"/>
      <c r="S658" s="54"/>
      <c r="T658" s="54"/>
      <c r="U658" s="54"/>
      <c r="V658" s="54"/>
      <c r="W658" s="54"/>
    </row>
    <row r="659" spans="2:23" x14ac:dyDescent="0.45">
      <c r="B659" s="54"/>
      <c r="C659" s="54"/>
      <c r="D659" s="54"/>
      <c r="E659" s="54"/>
      <c r="F659" s="54"/>
      <c r="G659" s="54"/>
      <c r="H659" s="54"/>
      <c r="I659" s="54"/>
      <c r="J659" s="54"/>
      <c r="K659" s="54"/>
      <c r="L659" s="54"/>
      <c r="M659" s="54"/>
      <c r="N659" s="54"/>
      <c r="O659" s="54"/>
      <c r="P659" s="54"/>
      <c r="Q659" s="54"/>
      <c r="R659" s="54"/>
      <c r="S659" s="54"/>
      <c r="T659" s="54"/>
      <c r="U659" s="54"/>
      <c r="V659" s="54"/>
      <c r="W659" s="54"/>
    </row>
    <row r="660" spans="2:23" x14ac:dyDescent="0.45">
      <c r="B660" s="54"/>
      <c r="C660" s="54"/>
      <c r="D660" s="54"/>
      <c r="E660" s="54"/>
      <c r="F660" s="54"/>
      <c r="G660" s="54"/>
      <c r="H660" s="54"/>
      <c r="I660" s="54"/>
      <c r="J660" s="54"/>
      <c r="K660" s="54"/>
      <c r="L660" s="54"/>
      <c r="M660" s="54"/>
      <c r="N660" s="54"/>
      <c r="O660" s="54"/>
      <c r="P660" s="54"/>
      <c r="Q660" s="54"/>
      <c r="R660" s="54"/>
      <c r="S660" s="54"/>
      <c r="T660" s="54"/>
      <c r="U660" s="54"/>
      <c r="V660" s="54"/>
      <c r="W660" s="54"/>
    </row>
    <row r="661" spans="2:23" x14ac:dyDescent="0.45">
      <c r="B661" s="54"/>
      <c r="C661" s="54"/>
      <c r="D661" s="54"/>
      <c r="E661" s="54"/>
      <c r="F661" s="54"/>
      <c r="G661" s="54"/>
      <c r="H661" s="54"/>
      <c r="I661" s="54"/>
      <c r="J661" s="54"/>
      <c r="K661" s="54"/>
      <c r="L661" s="54"/>
      <c r="M661" s="54"/>
      <c r="N661" s="54"/>
      <c r="O661" s="54"/>
      <c r="P661" s="54"/>
      <c r="Q661" s="54"/>
      <c r="R661" s="54"/>
      <c r="S661" s="54"/>
      <c r="T661" s="54"/>
      <c r="U661" s="54"/>
      <c r="V661" s="54"/>
      <c r="W661" s="54"/>
    </row>
    <row r="662" spans="2:23" x14ac:dyDescent="0.45">
      <c r="B662" s="54"/>
      <c r="C662" s="54"/>
      <c r="D662" s="54"/>
      <c r="E662" s="54"/>
      <c r="F662" s="54"/>
      <c r="G662" s="54"/>
      <c r="H662" s="54"/>
      <c r="I662" s="54"/>
      <c r="J662" s="54"/>
      <c r="K662" s="54"/>
      <c r="L662" s="54"/>
      <c r="M662" s="54"/>
      <c r="N662" s="54"/>
      <c r="O662" s="54"/>
      <c r="P662" s="54"/>
      <c r="Q662" s="54"/>
      <c r="R662" s="54"/>
      <c r="S662" s="54"/>
      <c r="T662" s="54"/>
      <c r="U662" s="54"/>
      <c r="V662" s="54"/>
      <c r="W662" s="54"/>
    </row>
    <row r="663" spans="2:23" x14ac:dyDescent="0.45">
      <c r="B663" s="54"/>
      <c r="C663" s="54"/>
      <c r="D663" s="54"/>
      <c r="E663" s="54"/>
      <c r="F663" s="54"/>
      <c r="G663" s="54"/>
      <c r="H663" s="54"/>
      <c r="I663" s="54"/>
      <c r="J663" s="54"/>
      <c r="K663" s="54"/>
      <c r="L663" s="54"/>
      <c r="M663" s="54"/>
      <c r="N663" s="54"/>
      <c r="O663" s="54"/>
      <c r="P663" s="54"/>
      <c r="Q663" s="54"/>
      <c r="R663" s="54"/>
      <c r="S663" s="54"/>
      <c r="T663" s="54"/>
      <c r="U663" s="54"/>
      <c r="V663" s="54"/>
      <c r="W663" s="54"/>
    </row>
    <row r="664" spans="2:23" x14ac:dyDescent="0.45">
      <c r="B664" s="54"/>
      <c r="C664" s="54"/>
      <c r="D664" s="54"/>
      <c r="E664" s="54"/>
      <c r="F664" s="54"/>
      <c r="G664" s="54"/>
      <c r="H664" s="54"/>
      <c r="I664" s="54"/>
      <c r="J664" s="54"/>
      <c r="K664" s="54"/>
      <c r="L664" s="54"/>
      <c r="M664" s="54"/>
      <c r="N664" s="54"/>
      <c r="O664" s="54"/>
      <c r="P664" s="54"/>
      <c r="Q664" s="54"/>
      <c r="R664" s="54"/>
      <c r="S664" s="54"/>
      <c r="T664" s="54"/>
      <c r="U664" s="54"/>
      <c r="V664" s="54"/>
      <c r="W664" s="54"/>
    </row>
    <row r="665" spans="2:23" x14ac:dyDescent="0.45">
      <c r="B665" s="54"/>
      <c r="C665" s="54"/>
      <c r="D665" s="54"/>
      <c r="E665" s="54"/>
      <c r="F665" s="54"/>
      <c r="G665" s="54"/>
      <c r="H665" s="54"/>
      <c r="I665" s="54"/>
      <c r="J665" s="54"/>
      <c r="K665" s="54"/>
      <c r="L665" s="54"/>
      <c r="M665" s="54"/>
      <c r="N665" s="54"/>
      <c r="O665" s="54"/>
      <c r="P665" s="54"/>
      <c r="Q665" s="54"/>
      <c r="R665" s="54"/>
      <c r="S665" s="54"/>
      <c r="T665" s="54"/>
      <c r="U665" s="54"/>
      <c r="V665" s="54"/>
      <c r="W665" s="54"/>
    </row>
    <row r="666" spans="2:23" x14ac:dyDescent="0.45">
      <c r="B666" s="54"/>
      <c r="C666" s="54"/>
      <c r="D666" s="54"/>
      <c r="E666" s="54"/>
      <c r="F666" s="54"/>
      <c r="G666" s="54"/>
      <c r="H666" s="54"/>
      <c r="I666" s="54"/>
      <c r="J666" s="54"/>
      <c r="K666" s="54"/>
      <c r="L666" s="54"/>
      <c r="M666" s="54"/>
      <c r="N666" s="54"/>
      <c r="O666" s="54"/>
      <c r="P666" s="54"/>
      <c r="Q666" s="54"/>
      <c r="R666" s="54"/>
      <c r="S666" s="54"/>
      <c r="T666" s="54"/>
      <c r="U666" s="54"/>
      <c r="V666" s="54"/>
      <c r="W666" s="54"/>
    </row>
    <row r="667" spans="2:23" x14ac:dyDescent="0.45">
      <c r="B667" s="54"/>
      <c r="C667" s="54"/>
      <c r="D667" s="54"/>
      <c r="E667" s="54"/>
      <c r="F667" s="54"/>
      <c r="G667" s="54"/>
      <c r="H667" s="54"/>
      <c r="I667" s="54"/>
      <c r="J667" s="54"/>
      <c r="K667" s="54"/>
      <c r="L667" s="54"/>
      <c r="M667" s="54"/>
      <c r="N667" s="54"/>
      <c r="O667" s="54"/>
      <c r="P667" s="54"/>
      <c r="Q667" s="54"/>
      <c r="R667" s="54"/>
      <c r="S667" s="54"/>
      <c r="T667" s="54"/>
      <c r="U667" s="54"/>
      <c r="V667" s="54"/>
      <c r="W667" s="54"/>
    </row>
    <row r="668" spans="2:23" x14ac:dyDescent="0.45">
      <c r="B668" s="54"/>
      <c r="C668" s="54"/>
      <c r="D668" s="54"/>
      <c r="E668" s="54"/>
      <c r="F668" s="54"/>
      <c r="G668" s="54"/>
      <c r="H668" s="54"/>
      <c r="I668" s="54"/>
      <c r="J668" s="54"/>
      <c r="K668" s="54"/>
      <c r="L668" s="54"/>
      <c r="M668" s="54"/>
      <c r="N668" s="54"/>
      <c r="O668" s="54"/>
      <c r="P668" s="54"/>
      <c r="Q668" s="54"/>
      <c r="R668" s="54"/>
      <c r="S668" s="54"/>
      <c r="T668" s="54"/>
      <c r="U668" s="54"/>
      <c r="V668" s="54"/>
      <c r="W668" s="54"/>
    </row>
    <row r="669" spans="2:23" x14ac:dyDescent="0.45">
      <c r="B669" s="54"/>
      <c r="C669" s="54"/>
      <c r="D669" s="54"/>
      <c r="E669" s="54"/>
      <c r="F669" s="54"/>
      <c r="G669" s="54"/>
      <c r="H669" s="54"/>
      <c r="I669" s="54"/>
      <c r="J669" s="54"/>
      <c r="K669" s="54"/>
      <c r="L669" s="54"/>
      <c r="M669" s="54"/>
      <c r="N669" s="54"/>
      <c r="O669" s="54"/>
      <c r="P669" s="54"/>
      <c r="Q669" s="54"/>
      <c r="R669" s="54"/>
      <c r="S669" s="54"/>
      <c r="T669" s="54"/>
      <c r="U669" s="54"/>
      <c r="V669" s="54"/>
      <c r="W669" s="54"/>
    </row>
    <row r="670" spans="2:23" x14ac:dyDescent="0.45">
      <c r="B670" s="54"/>
      <c r="C670" s="54"/>
      <c r="D670" s="54"/>
      <c r="E670" s="54"/>
      <c r="F670" s="54"/>
      <c r="G670" s="54"/>
      <c r="H670" s="54"/>
      <c r="I670" s="54"/>
      <c r="J670" s="54"/>
      <c r="K670" s="54"/>
      <c r="L670" s="54"/>
      <c r="M670" s="54"/>
      <c r="N670" s="54"/>
      <c r="O670" s="54"/>
      <c r="P670" s="54"/>
      <c r="Q670" s="54"/>
      <c r="R670" s="54"/>
      <c r="S670" s="54"/>
      <c r="T670" s="54"/>
      <c r="U670" s="54"/>
      <c r="V670" s="54"/>
      <c r="W670" s="54"/>
    </row>
    <row r="671" spans="2:23" x14ac:dyDescent="0.45">
      <c r="B671" s="54"/>
      <c r="C671" s="54"/>
      <c r="D671" s="54"/>
      <c r="E671" s="54"/>
      <c r="F671" s="54"/>
      <c r="G671" s="54"/>
      <c r="H671" s="54"/>
      <c r="I671" s="54"/>
      <c r="J671" s="54"/>
      <c r="K671" s="54"/>
      <c r="L671" s="54"/>
      <c r="M671" s="54"/>
      <c r="N671" s="54"/>
      <c r="O671" s="54"/>
      <c r="P671" s="54"/>
      <c r="Q671" s="54"/>
      <c r="R671" s="54"/>
      <c r="S671" s="54"/>
      <c r="T671" s="54"/>
      <c r="U671" s="54"/>
      <c r="V671" s="54"/>
      <c r="W671" s="54"/>
    </row>
    <row r="672" spans="2:23" x14ac:dyDescent="0.45">
      <c r="B672" s="54"/>
      <c r="C672" s="54"/>
      <c r="D672" s="54"/>
      <c r="E672" s="54"/>
      <c r="F672" s="54"/>
      <c r="G672" s="54"/>
      <c r="H672" s="54"/>
      <c r="I672" s="54"/>
      <c r="J672" s="54"/>
      <c r="K672" s="54"/>
      <c r="L672" s="54"/>
      <c r="M672" s="54"/>
      <c r="N672" s="54"/>
      <c r="O672" s="54"/>
      <c r="P672" s="54"/>
      <c r="Q672" s="54"/>
      <c r="R672" s="54"/>
      <c r="S672" s="54"/>
      <c r="T672" s="54"/>
      <c r="U672" s="54"/>
      <c r="V672" s="54"/>
      <c r="W672" s="54"/>
    </row>
    <row r="673" spans="2:23" x14ac:dyDescent="0.45">
      <c r="B673" s="54"/>
      <c r="C673" s="54"/>
      <c r="D673" s="54"/>
      <c r="E673" s="54"/>
      <c r="F673" s="54"/>
      <c r="G673" s="54"/>
      <c r="H673" s="54"/>
      <c r="I673" s="54"/>
      <c r="J673" s="54"/>
      <c r="K673" s="54"/>
      <c r="L673" s="54"/>
      <c r="M673" s="54"/>
      <c r="N673" s="54"/>
      <c r="O673" s="54"/>
      <c r="P673" s="54"/>
      <c r="Q673" s="54"/>
      <c r="R673" s="54"/>
      <c r="S673" s="54"/>
      <c r="T673" s="54"/>
      <c r="U673" s="54"/>
      <c r="V673" s="54"/>
      <c r="W673" s="54"/>
    </row>
    <row r="674" spans="2:23" x14ac:dyDescent="0.45">
      <c r="B674" s="54"/>
      <c r="C674" s="54"/>
      <c r="D674" s="54"/>
      <c r="E674" s="54"/>
      <c r="F674" s="54"/>
      <c r="G674" s="54"/>
      <c r="H674" s="54"/>
      <c r="I674" s="54"/>
      <c r="J674" s="54"/>
      <c r="K674" s="54"/>
      <c r="L674" s="54"/>
      <c r="M674" s="54"/>
      <c r="N674" s="54"/>
      <c r="O674" s="54"/>
      <c r="P674" s="54"/>
      <c r="Q674" s="54"/>
      <c r="R674" s="54"/>
      <c r="S674" s="54"/>
      <c r="T674" s="54"/>
      <c r="U674" s="54"/>
      <c r="V674" s="54"/>
      <c r="W674" s="54"/>
    </row>
    <row r="675" spans="2:23" x14ac:dyDescent="0.45">
      <c r="B675" s="54"/>
      <c r="C675" s="54"/>
      <c r="D675" s="54"/>
      <c r="E675" s="54"/>
      <c r="F675" s="54"/>
      <c r="G675" s="54"/>
      <c r="H675" s="54"/>
      <c r="I675" s="54"/>
      <c r="J675" s="54"/>
      <c r="K675" s="54"/>
      <c r="L675" s="54"/>
      <c r="M675" s="54"/>
      <c r="N675" s="54"/>
      <c r="O675" s="54"/>
      <c r="P675" s="54"/>
      <c r="Q675" s="54"/>
      <c r="R675" s="54"/>
      <c r="S675" s="54"/>
      <c r="T675" s="54"/>
      <c r="U675" s="54"/>
      <c r="V675" s="54"/>
      <c r="W675" s="54"/>
    </row>
    <row r="676" spans="2:23" x14ac:dyDescent="0.45">
      <c r="B676" s="54"/>
      <c r="C676" s="54"/>
      <c r="D676" s="54"/>
      <c r="E676" s="54"/>
      <c r="F676" s="54"/>
      <c r="G676" s="54"/>
      <c r="H676" s="54"/>
      <c r="I676" s="54"/>
      <c r="J676" s="54"/>
      <c r="K676" s="54"/>
      <c r="L676" s="54"/>
      <c r="M676" s="54"/>
      <c r="N676" s="54"/>
      <c r="O676" s="54"/>
      <c r="P676" s="54"/>
      <c r="Q676" s="54"/>
      <c r="R676" s="54"/>
      <c r="S676" s="54"/>
      <c r="T676" s="54"/>
      <c r="U676" s="54"/>
      <c r="V676" s="54"/>
      <c r="W676" s="54"/>
    </row>
    <row r="677" spans="2:23" x14ac:dyDescent="0.45">
      <c r="B677" s="54"/>
      <c r="C677" s="54"/>
      <c r="D677" s="54"/>
      <c r="E677" s="54"/>
      <c r="F677" s="54"/>
      <c r="G677" s="54"/>
      <c r="H677" s="54"/>
      <c r="I677" s="54"/>
      <c r="J677" s="54"/>
      <c r="K677" s="54"/>
      <c r="L677" s="54"/>
      <c r="M677" s="54"/>
      <c r="N677" s="54"/>
      <c r="O677" s="54"/>
      <c r="P677" s="54"/>
      <c r="Q677" s="54"/>
      <c r="R677" s="54"/>
      <c r="S677" s="54"/>
      <c r="T677" s="54"/>
      <c r="U677" s="54"/>
      <c r="V677" s="54"/>
      <c r="W677" s="54"/>
    </row>
    <row r="678" spans="2:23" x14ac:dyDescent="0.45">
      <c r="B678" s="54"/>
      <c r="C678" s="54"/>
      <c r="D678" s="54"/>
      <c r="E678" s="54"/>
      <c r="F678" s="54"/>
      <c r="G678" s="54"/>
      <c r="H678" s="54"/>
      <c r="I678" s="54"/>
      <c r="J678" s="54"/>
      <c r="K678" s="54"/>
      <c r="L678" s="54"/>
      <c r="M678" s="54"/>
      <c r="N678" s="54"/>
      <c r="O678" s="54"/>
      <c r="P678" s="54"/>
      <c r="Q678" s="54"/>
      <c r="R678" s="54"/>
      <c r="S678" s="54"/>
      <c r="T678" s="54"/>
      <c r="U678" s="54"/>
      <c r="V678" s="54"/>
      <c r="W678" s="54"/>
    </row>
    <row r="679" spans="2:23" x14ac:dyDescent="0.45">
      <c r="B679" s="54"/>
      <c r="C679" s="54"/>
      <c r="D679" s="54"/>
      <c r="E679" s="54"/>
      <c r="F679" s="54"/>
      <c r="G679" s="54"/>
      <c r="H679" s="54"/>
      <c r="I679" s="54"/>
      <c r="J679" s="54"/>
      <c r="K679" s="54"/>
      <c r="L679" s="54"/>
      <c r="M679" s="54"/>
      <c r="N679" s="54"/>
      <c r="O679" s="54"/>
      <c r="P679" s="54"/>
      <c r="Q679" s="54"/>
      <c r="R679" s="54"/>
      <c r="S679" s="54"/>
      <c r="T679" s="54"/>
      <c r="U679" s="54"/>
      <c r="V679" s="54"/>
      <c r="W679" s="54"/>
    </row>
    <row r="680" spans="2:23" x14ac:dyDescent="0.45">
      <c r="B680" s="54"/>
      <c r="C680" s="54"/>
      <c r="D680" s="54"/>
      <c r="E680" s="54"/>
      <c r="F680" s="54"/>
      <c r="G680" s="54"/>
      <c r="H680" s="54"/>
      <c r="I680" s="54"/>
      <c r="J680" s="54"/>
      <c r="K680" s="54"/>
      <c r="L680" s="54"/>
      <c r="M680" s="54"/>
      <c r="N680" s="54"/>
      <c r="O680" s="54"/>
      <c r="P680" s="54"/>
      <c r="Q680" s="54"/>
      <c r="R680" s="54"/>
      <c r="S680" s="54"/>
      <c r="T680" s="54"/>
      <c r="U680" s="54"/>
      <c r="V680" s="54"/>
      <c r="W680" s="54"/>
    </row>
    <row r="681" spans="2:23" x14ac:dyDescent="0.45">
      <c r="B681" s="54"/>
      <c r="C681" s="54"/>
      <c r="D681" s="54"/>
      <c r="E681" s="54"/>
      <c r="F681" s="54"/>
      <c r="G681" s="54"/>
      <c r="H681" s="54"/>
      <c r="I681" s="54"/>
      <c r="J681" s="54"/>
      <c r="K681" s="54"/>
      <c r="L681" s="54"/>
      <c r="M681" s="54"/>
      <c r="N681" s="54"/>
      <c r="O681" s="54"/>
      <c r="P681" s="54"/>
      <c r="Q681" s="54"/>
      <c r="R681" s="54"/>
      <c r="S681" s="54"/>
      <c r="T681" s="54"/>
      <c r="U681" s="54"/>
      <c r="V681" s="54"/>
      <c r="W681" s="54"/>
    </row>
    <row r="682" spans="2:23" x14ac:dyDescent="0.45">
      <c r="B682" s="54"/>
      <c r="C682" s="54"/>
      <c r="D682" s="54"/>
      <c r="E682" s="54"/>
      <c r="F682" s="54"/>
      <c r="G682" s="54"/>
      <c r="H682" s="54"/>
      <c r="I682" s="54"/>
      <c r="J682" s="54"/>
      <c r="K682" s="54"/>
      <c r="L682" s="54"/>
      <c r="M682" s="54"/>
      <c r="N682" s="54"/>
      <c r="O682" s="54"/>
      <c r="P682" s="54"/>
      <c r="Q682" s="54"/>
      <c r="R682" s="54"/>
      <c r="S682" s="54"/>
      <c r="T682" s="54"/>
      <c r="U682" s="54"/>
      <c r="V682" s="54"/>
      <c r="W682" s="54"/>
    </row>
    <row r="683" spans="2:23" x14ac:dyDescent="0.45">
      <c r="B683" s="54"/>
      <c r="C683" s="54"/>
      <c r="D683" s="54"/>
      <c r="E683" s="54"/>
      <c r="F683" s="54"/>
      <c r="G683" s="54"/>
      <c r="H683" s="54"/>
      <c r="I683" s="54"/>
      <c r="J683" s="54"/>
      <c r="K683" s="54"/>
      <c r="L683" s="54"/>
      <c r="M683" s="54"/>
      <c r="N683" s="54"/>
      <c r="O683" s="54"/>
      <c r="P683" s="54"/>
      <c r="Q683" s="54"/>
      <c r="R683" s="54"/>
      <c r="S683" s="54"/>
      <c r="T683" s="54"/>
      <c r="U683" s="54"/>
      <c r="V683" s="54"/>
      <c r="W683" s="54"/>
    </row>
    <row r="684" spans="2:23" x14ac:dyDescent="0.45">
      <c r="B684" s="54"/>
      <c r="C684" s="54"/>
      <c r="D684" s="54"/>
      <c r="E684" s="54"/>
      <c r="F684" s="54"/>
      <c r="G684" s="54"/>
      <c r="H684" s="54"/>
      <c r="I684" s="54"/>
      <c r="J684" s="54"/>
      <c r="K684" s="54"/>
      <c r="L684" s="54"/>
      <c r="M684" s="54"/>
      <c r="N684" s="54"/>
      <c r="O684" s="54"/>
      <c r="P684" s="54"/>
      <c r="Q684" s="54"/>
      <c r="R684" s="54"/>
      <c r="S684" s="54"/>
      <c r="T684" s="54"/>
      <c r="U684" s="54"/>
      <c r="V684" s="54"/>
      <c r="W684" s="54"/>
    </row>
    <row r="685" spans="2:23" x14ac:dyDescent="0.45">
      <c r="B685" s="54"/>
      <c r="C685" s="54"/>
      <c r="D685" s="54"/>
      <c r="E685" s="54"/>
      <c r="F685" s="54"/>
      <c r="G685" s="54"/>
      <c r="H685" s="54"/>
      <c r="I685" s="54"/>
      <c r="J685" s="54"/>
      <c r="K685" s="54"/>
      <c r="L685" s="54"/>
      <c r="M685" s="54"/>
      <c r="N685" s="54"/>
      <c r="O685" s="54"/>
      <c r="P685" s="54"/>
      <c r="Q685" s="54"/>
      <c r="R685" s="54"/>
      <c r="S685" s="54"/>
      <c r="T685" s="54"/>
      <c r="U685" s="54"/>
      <c r="V685" s="54"/>
      <c r="W685" s="54"/>
    </row>
    <row r="686" spans="2:23" x14ac:dyDescent="0.45">
      <c r="B686" s="54"/>
      <c r="C686" s="54"/>
      <c r="D686" s="54"/>
      <c r="E686" s="54"/>
      <c r="F686" s="54"/>
      <c r="G686" s="54"/>
      <c r="H686" s="54"/>
      <c r="I686" s="54"/>
      <c r="J686" s="54"/>
      <c r="K686" s="54"/>
      <c r="L686" s="54"/>
      <c r="M686" s="54"/>
      <c r="N686" s="54"/>
      <c r="O686" s="54"/>
      <c r="P686" s="54"/>
      <c r="Q686" s="54"/>
      <c r="R686" s="54"/>
      <c r="S686" s="54"/>
      <c r="T686" s="54"/>
      <c r="U686" s="54"/>
      <c r="V686" s="54"/>
      <c r="W686" s="54"/>
    </row>
    <row r="687" spans="2:23" x14ac:dyDescent="0.45">
      <c r="B687" s="54"/>
      <c r="C687" s="54"/>
      <c r="D687" s="54"/>
      <c r="E687" s="54"/>
      <c r="F687" s="54"/>
      <c r="G687" s="54"/>
      <c r="H687" s="54"/>
      <c r="I687" s="54"/>
      <c r="J687" s="54"/>
      <c r="K687" s="54"/>
      <c r="L687" s="54"/>
      <c r="M687" s="54"/>
      <c r="N687" s="54"/>
      <c r="O687" s="54"/>
      <c r="P687" s="54"/>
      <c r="Q687" s="54"/>
      <c r="R687" s="54"/>
      <c r="S687" s="54"/>
      <c r="T687" s="54"/>
      <c r="U687" s="54"/>
      <c r="V687" s="54"/>
      <c r="W687" s="54"/>
    </row>
    <row r="688" spans="2:23" x14ac:dyDescent="0.45">
      <c r="B688" s="54"/>
      <c r="C688" s="54"/>
      <c r="D688" s="54"/>
      <c r="E688" s="54"/>
      <c r="F688" s="54"/>
      <c r="G688" s="54"/>
      <c r="H688" s="54"/>
      <c r="I688" s="54"/>
      <c r="J688" s="54"/>
      <c r="K688" s="54"/>
      <c r="L688" s="54"/>
      <c r="M688" s="54"/>
      <c r="N688" s="54"/>
      <c r="O688" s="54"/>
      <c r="P688" s="54"/>
      <c r="Q688" s="54"/>
      <c r="R688" s="54"/>
      <c r="S688" s="54"/>
      <c r="T688" s="54"/>
      <c r="U688" s="54"/>
      <c r="V688" s="54"/>
      <c r="W688" s="54"/>
    </row>
    <row r="689" spans="2:23" x14ac:dyDescent="0.45">
      <c r="B689" s="54"/>
      <c r="C689" s="54"/>
      <c r="D689" s="54"/>
      <c r="E689" s="54"/>
      <c r="F689" s="54"/>
      <c r="G689" s="54"/>
      <c r="H689" s="54"/>
      <c r="I689" s="54"/>
      <c r="J689" s="54"/>
      <c r="K689" s="54"/>
      <c r="L689" s="54"/>
      <c r="M689" s="54"/>
      <c r="N689" s="54"/>
      <c r="O689" s="54"/>
      <c r="P689" s="54"/>
      <c r="Q689" s="54"/>
      <c r="R689" s="54"/>
      <c r="S689" s="54"/>
      <c r="T689" s="54"/>
      <c r="U689" s="54"/>
      <c r="V689" s="54"/>
      <c r="W689" s="54"/>
    </row>
    <row r="690" spans="2:23" x14ac:dyDescent="0.45">
      <c r="B690" s="54"/>
      <c r="C690" s="54"/>
      <c r="D690" s="54"/>
      <c r="E690" s="54"/>
      <c r="F690" s="54"/>
      <c r="G690" s="54"/>
      <c r="H690" s="54"/>
      <c r="I690" s="54"/>
      <c r="J690" s="54"/>
      <c r="K690" s="54"/>
      <c r="L690" s="54"/>
      <c r="M690" s="54"/>
      <c r="N690" s="54"/>
      <c r="O690" s="54"/>
      <c r="P690" s="54"/>
      <c r="Q690" s="54"/>
      <c r="R690" s="54"/>
      <c r="S690" s="54"/>
      <c r="T690" s="54"/>
      <c r="U690" s="54"/>
      <c r="V690" s="54"/>
      <c r="W690" s="54"/>
    </row>
    <row r="691" spans="2:23" x14ac:dyDescent="0.45">
      <c r="B691" s="54"/>
      <c r="C691" s="54"/>
      <c r="D691" s="54"/>
      <c r="E691" s="54"/>
      <c r="F691" s="54"/>
      <c r="G691" s="54"/>
      <c r="H691" s="54"/>
      <c r="I691" s="54"/>
      <c r="J691" s="54"/>
      <c r="K691" s="54"/>
      <c r="L691" s="54"/>
      <c r="M691" s="54"/>
      <c r="N691" s="54"/>
      <c r="O691" s="54"/>
      <c r="P691" s="54"/>
      <c r="Q691" s="54"/>
      <c r="R691" s="54"/>
      <c r="S691" s="54"/>
      <c r="T691" s="54"/>
      <c r="U691" s="54"/>
      <c r="V691" s="54"/>
      <c r="W691" s="54"/>
    </row>
    <row r="692" spans="2:23" x14ac:dyDescent="0.45">
      <c r="B692" s="54"/>
      <c r="C692" s="54"/>
      <c r="D692" s="54"/>
      <c r="E692" s="54"/>
      <c r="F692" s="54"/>
      <c r="G692" s="54"/>
      <c r="H692" s="54"/>
      <c r="I692" s="54"/>
      <c r="J692" s="54"/>
      <c r="K692" s="54"/>
      <c r="L692" s="54"/>
      <c r="M692" s="54"/>
      <c r="N692" s="54"/>
      <c r="O692" s="54"/>
      <c r="P692" s="54"/>
      <c r="Q692" s="54"/>
      <c r="R692" s="54"/>
      <c r="S692" s="54"/>
      <c r="T692" s="54"/>
      <c r="U692" s="54"/>
      <c r="V692" s="54"/>
      <c r="W692" s="54"/>
    </row>
    <row r="693" spans="2:23" x14ac:dyDescent="0.45">
      <c r="B693" s="54"/>
      <c r="C693" s="54"/>
      <c r="D693" s="54"/>
      <c r="E693" s="54"/>
      <c r="F693" s="54"/>
      <c r="G693" s="54"/>
      <c r="H693" s="54"/>
      <c r="I693" s="54"/>
      <c r="J693" s="54"/>
      <c r="K693" s="54"/>
      <c r="L693" s="54"/>
      <c r="M693" s="54"/>
      <c r="N693" s="54"/>
      <c r="O693" s="54"/>
      <c r="P693" s="54"/>
      <c r="Q693" s="54"/>
      <c r="R693" s="54"/>
      <c r="S693" s="54"/>
      <c r="T693" s="54"/>
      <c r="U693" s="54"/>
      <c r="V693" s="54"/>
      <c r="W693" s="54"/>
    </row>
    <row r="694" spans="2:23" x14ac:dyDescent="0.45">
      <c r="B694" s="54"/>
      <c r="C694" s="54"/>
      <c r="D694" s="54"/>
      <c r="E694" s="54"/>
      <c r="F694" s="54"/>
      <c r="G694" s="54"/>
      <c r="H694" s="54"/>
      <c r="I694" s="54"/>
      <c r="J694" s="54"/>
      <c r="K694" s="54"/>
      <c r="L694" s="54"/>
      <c r="M694" s="54"/>
      <c r="N694" s="54"/>
      <c r="O694" s="54"/>
      <c r="P694" s="54"/>
      <c r="Q694" s="54"/>
      <c r="R694" s="54"/>
      <c r="S694" s="54"/>
      <c r="T694" s="54"/>
      <c r="U694" s="54"/>
      <c r="V694" s="54"/>
      <c r="W694" s="54"/>
    </row>
    <row r="695" spans="2:23" x14ac:dyDescent="0.45">
      <c r="B695" s="54"/>
      <c r="C695" s="54"/>
      <c r="D695" s="54"/>
      <c r="E695" s="54"/>
      <c r="F695" s="54"/>
      <c r="G695" s="54"/>
      <c r="H695" s="54"/>
      <c r="I695" s="54"/>
      <c r="J695" s="54"/>
      <c r="K695" s="54"/>
      <c r="L695" s="54"/>
      <c r="M695" s="54"/>
      <c r="N695" s="54"/>
      <c r="O695" s="54"/>
      <c r="P695" s="54"/>
      <c r="Q695" s="54"/>
      <c r="R695" s="54"/>
      <c r="S695" s="54"/>
      <c r="T695" s="54"/>
      <c r="U695" s="54"/>
      <c r="V695" s="54"/>
      <c r="W695" s="54"/>
    </row>
    <row r="696" spans="2:23" x14ac:dyDescent="0.45">
      <c r="B696" s="54"/>
      <c r="C696" s="54"/>
      <c r="D696" s="54"/>
      <c r="E696" s="54"/>
      <c r="F696" s="54"/>
      <c r="G696" s="54"/>
      <c r="H696" s="54"/>
      <c r="I696" s="54"/>
      <c r="J696" s="54"/>
      <c r="K696" s="54"/>
      <c r="L696" s="54"/>
      <c r="M696" s="54"/>
      <c r="N696" s="54"/>
      <c r="O696" s="54"/>
      <c r="P696" s="54"/>
      <c r="Q696" s="54"/>
      <c r="R696" s="54"/>
      <c r="S696" s="54"/>
      <c r="T696" s="54"/>
      <c r="U696" s="54"/>
      <c r="V696" s="54"/>
      <c r="W696" s="54"/>
    </row>
    <row r="697" spans="2:23" x14ac:dyDescent="0.45">
      <c r="B697" s="54"/>
      <c r="C697" s="54"/>
      <c r="D697" s="54"/>
      <c r="E697" s="54"/>
      <c r="F697" s="54"/>
      <c r="G697" s="54"/>
      <c r="H697" s="54"/>
      <c r="I697" s="54"/>
      <c r="J697" s="54"/>
      <c r="K697" s="54"/>
      <c r="L697" s="54"/>
      <c r="M697" s="54"/>
      <c r="N697" s="54"/>
      <c r="O697" s="54"/>
      <c r="P697" s="54"/>
      <c r="Q697" s="54"/>
      <c r="R697" s="54"/>
      <c r="S697" s="54"/>
      <c r="T697" s="54"/>
      <c r="U697" s="54"/>
      <c r="V697" s="54"/>
      <c r="W697" s="54"/>
    </row>
    <row r="698" spans="2:23" x14ac:dyDescent="0.45">
      <c r="B698" s="54"/>
      <c r="C698" s="54"/>
      <c r="D698" s="54"/>
      <c r="E698" s="54"/>
      <c r="F698" s="54"/>
      <c r="G698" s="54"/>
      <c r="H698" s="54"/>
      <c r="I698" s="54"/>
      <c r="J698" s="54"/>
      <c r="K698" s="54"/>
      <c r="L698" s="54"/>
      <c r="M698" s="54"/>
      <c r="N698" s="54"/>
      <c r="O698" s="54"/>
      <c r="P698" s="54"/>
      <c r="Q698" s="54"/>
      <c r="R698" s="54"/>
      <c r="S698" s="54"/>
      <c r="T698" s="54"/>
      <c r="U698" s="54"/>
      <c r="V698" s="54"/>
      <c r="W698" s="54"/>
    </row>
    <row r="699" spans="2:23" x14ac:dyDescent="0.45">
      <c r="B699" s="54"/>
      <c r="C699" s="54"/>
      <c r="D699" s="54"/>
      <c r="E699" s="54"/>
      <c r="F699" s="54"/>
      <c r="G699" s="54"/>
      <c r="H699" s="54"/>
      <c r="I699" s="54"/>
      <c r="J699" s="54"/>
      <c r="K699" s="54"/>
      <c r="L699" s="54"/>
      <c r="M699" s="54"/>
      <c r="N699" s="54"/>
      <c r="O699" s="54"/>
      <c r="P699" s="54"/>
      <c r="Q699" s="54"/>
      <c r="R699" s="54"/>
      <c r="S699" s="54"/>
      <c r="T699" s="54"/>
      <c r="U699" s="54"/>
      <c r="V699" s="54"/>
      <c r="W699" s="54"/>
    </row>
    <row r="700" spans="2:23" x14ac:dyDescent="0.45">
      <c r="B700" s="54"/>
      <c r="C700" s="54"/>
      <c r="D700" s="54"/>
      <c r="E700" s="54"/>
      <c r="F700" s="54"/>
      <c r="G700" s="54"/>
      <c r="H700" s="54"/>
      <c r="I700" s="54"/>
      <c r="J700" s="54"/>
      <c r="K700" s="54"/>
      <c r="L700" s="54"/>
      <c r="M700" s="54"/>
      <c r="N700" s="54"/>
      <c r="O700" s="54"/>
      <c r="P700" s="54"/>
      <c r="Q700" s="54"/>
      <c r="R700" s="54"/>
      <c r="S700" s="54"/>
      <c r="T700" s="54"/>
      <c r="U700" s="54"/>
      <c r="V700" s="54"/>
      <c r="W700" s="54"/>
    </row>
    <row r="701" spans="2:23" x14ac:dyDescent="0.45">
      <c r="B701" s="54"/>
      <c r="C701" s="54"/>
      <c r="D701" s="54"/>
      <c r="E701" s="54"/>
      <c r="F701" s="54"/>
      <c r="G701" s="54"/>
      <c r="H701" s="54"/>
      <c r="I701" s="54"/>
      <c r="J701" s="54"/>
      <c r="K701" s="54"/>
      <c r="L701" s="54"/>
      <c r="M701" s="54"/>
      <c r="N701" s="54"/>
      <c r="O701" s="54"/>
      <c r="P701" s="54"/>
      <c r="Q701" s="54"/>
      <c r="R701" s="54"/>
      <c r="S701" s="54"/>
      <c r="T701" s="54"/>
      <c r="U701" s="54"/>
      <c r="V701" s="54"/>
      <c r="W701" s="54"/>
    </row>
    <row r="702" spans="2:23" x14ac:dyDescent="0.45">
      <c r="B702" s="54"/>
      <c r="C702" s="54"/>
      <c r="D702" s="54"/>
      <c r="E702" s="54"/>
      <c r="F702" s="54"/>
      <c r="G702" s="54"/>
      <c r="H702" s="54"/>
      <c r="I702" s="54"/>
      <c r="J702" s="54"/>
      <c r="K702" s="54"/>
      <c r="L702" s="54"/>
      <c r="M702" s="54"/>
      <c r="N702" s="54"/>
      <c r="O702" s="54"/>
      <c r="P702" s="54"/>
      <c r="Q702" s="54"/>
      <c r="R702" s="54"/>
      <c r="S702" s="54"/>
      <c r="T702" s="54"/>
      <c r="U702" s="54"/>
      <c r="V702" s="54"/>
      <c r="W702" s="54"/>
    </row>
    <row r="703" spans="2:23" x14ac:dyDescent="0.45">
      <c r="B703" s="54"/>
      <c r="C703" s="54"/>
      <c r="D703" s="54"/>
      <c r="E703" s="54"/>
      <c r="F703" s="54"/>
      <c r="G703" s="54"/>
      <c r="H703" s="54"/>
      <c r="I703" s="54"/>
      <c r="J703" s="54"/>
      <c r="K703" s="54"/>
      <c r="L703" s="54"/>
      <c r="M703" s="54"/>
      <c r="N703" s="54"/>
      <c r="O703" s="54"/>
      <c r="P703" s="54"/>
      <c r="Q703" s="54"/>
      <c r="R703" s="54"/>
      <c r="S703" s="54"/>
      <c r="T703" s="54"/>
      <c r="U703" s="54"/>
      <c r="V703" s="54"/>
      <c r="W703" s="54"/>
    </row>
    <row r="704" spans="2:23" x14ac:dyDescent="0.45">
      <c r="B704" s="54"/>
      <c r="C704" s="54"/>
      <c r="D704" s="54"/>
      <c r="E704" s="54"/>
      <c r="F704" s="54"/>
      <c r="G704" s="54"/>
      <c r="H704" s="54"/>
      <c r="I704" s="54"/>
      <c r="J704" s="54"/>
      <c r="K704" s="54"/>
      <c r="L704" s="54"/>
      <c r="M704" s="54"/>
      <c r="N704" s="54"/>
      <c r="O704" s="54"/>
      <c r="P704" s="54"/>
      <c r="Q704" s="54"/>
      <c r="R704" s="54"/>
      <c r="S704" s="54"/>
      <c r="T704" s="54"/>
      <c r="U704" s="54"/>
      <c r="V704" s="54"/>
      <c r="W704" s="54"/>
    </row>
    <row r="705" spans="2:23" x14ac:dyDescent="0.45">
      <c r="B705" s="54"/>
      <c r="C705" s="54"/>
      <c r="D705" s="54"/>
      <c r="E705" s="54"/>
      <c r="F705" s="54"/>
      <c r="G705" s="54"/>
      <c r="H705" s="54"/>
      <c r="I705" s="54"/>
      <c r="J705" s="54"/>
      <c r="K705" s="54"/>
      <c r="L705" s="54"/>
      <c r="M705" s="54"/>
      <c r="N705" s="54"/>
      <c r="O705" s="54"/>
      <c r="P705" s="54"/>
      <c r="Q705" s="54"/>
      <c r="R705" s="54"/>
      <c r="S705" s="54"/>
      <c r="T705" s="54"/>
      <c r="U705" s="54"/>
      <c r="V705" s="54"/>
      <c r="W705" s="54"/>
    </row>
    <row r="706" spans="2:23" x14ac:dyDescent="0.45">
      <c r="B706" s="54"/>
      <c r="C706" s="54"/>
      <c r="D706" s="54"/>
      <c r="E706" s="54"/>
      <c r="F706" s="54"/>
      <c r="G706" s="54"/>
      <c r="H706" s="54"/>
      <c r="I706" s="54"/>
      <c r="J706" s="54"/>
      <c r="K706" s="54"/>
      <c r="L706" s="54"/>
      <c r="M706" s="54"/>
      <c r="N706" s="54"/>
      <c r="O706" s="54"/>
      <c r="P706" s="54"/>
      <c r="Q706" s="54"/>
      <c r="R706" s="54"/>
      <c r="S706" s="54"/>
      <c r="T706" s="54"/>
      <c r="U706" s="54"/>
      <c r="V706" s="54"/>
      <c r="W706" s="54"/>
    </row>
    <row r="707" spans="2:23" x14ac:dyDescent="0.45">
      <c r="B707" s="54"/>
      <c r="C707" s="54"/>
      <c r="D707" s="54"/>
      <c r="E707" s="54"/>
      <c r="F707" s="54"/>
      <c r="G707" s="54"/>
      <c r="H707" s="54"/>
      <c r="I707" s="54"/>
      <c r="J707" s="54"/>
      <c r="K707" s="54"/>
      <c r="L707" s="54"/>
      <c r="M707" s="54"/>
      <c r="N707" s="54"/>
      <c r="O707" s="54"/>
      <c r="P707" s="54"/>
      <c r="Q707" s="54"/>
      <c r="R707" s="54"/>
      <c r="S707" s="54"/>
      <c r="T707" s="54"/>
      <c r="U707" s="54"/>
      <c r="V707" s="54"/>
      <c r="W707" s="54"/>
    </row>
    <row r="708" spans="2:23" x14ac:dyDescent="0.45">
      <c r="B708" s="54"/>
      <c r="C708" s="54"/>
      <c r="D708" s="54"/>
      <c r="E708" s="54"/>
      <c r="F708" s="54"/>
      <c r="G708" s="54"/>
      <c r="H708" s="54"/>
      <c r="I708" s="54"/>
      <c r="J708" s="54"/>
      <c r="K708" s="54"/>
      <c r="L708" s="54"/>
      <c r="M708" s="54"/>
      <c r="N708" s="54"/>
      <c r="O708" s="54"/>
      <c r="P708" s="54"/>
      <c r="Q708" s="54"/>
      <c r="R708" s="54"/>
      <c r="S708" s="54"/>
      <c r="T708" s="54"/>
      <c r="U708" s="54"/>
      <c r="V708" s="54"/>
      <c r="W708" s="54"/>
    </row>
    <row r="709" spans="2:23" x14ac:dyDescent="0.45">
      <c r="B709" s="54"/>
      <c r="C709" s="54"/>
      <c r="D709" s="54"/>
      <c r="E709" s="54"/>
      <c r="F709" s="54"/>
      <c r="G709" s="54"/>
      <c r="H709" s="54"/>
      <c r="I709" s="54"/>
      <c r="J709" s="54"/>
      <c r="K709" s="54"/>
      <c r="L709" s="54"/>
      <c r="M709" s="54"/>
      <c r="N709" s="54"/>
      <c r="O709" s="54"/>
      <c r="P709" s="54"/>
      <c r="Q709" s="54"/>
      <c r="R709" s="54"/>
      <c r="S709" s="54"/>
      <c r="T709" s="54"/>
      <c r="U709" s="54"/>
      <c r="V709" s="54"/>
      <c r="W709" s="54"/>
    </row>
    <row r="710" spans="2:23" x14ac:dyDescent="0.45">
      <c r="B710" s="54"/>
      <c r="C710" s="54"/>
      <c r="D710" s="54"/>
      <c r="E710" s="54"/>
      <c r="F710" s="54"/>
      <c r="G710" s="54"/>
      <c r="H710" s="54"/>
      <c r="I710" s="54"/>
      <c r="J710" s="54"/>
      <c r="K710" s="54"/>
      <c r="L710" s="54"/>
      <c r="M710" s="54"/>
      <c r="N710" s="54"/>
      <c r="O710" s="54"/>
      <c r="P710" s="54"/>
      <c r="Q710" s="54"/>
      <c r="R710" s="54"/>
      <c r="S710" s="54"/>
      <c r="T710" s="54"/>
      <c r="U710" s="54"/>
      <c r="V710" s="54"/>
      <c r="W710" s="54"/>
    </row>
    <row r="711" spans="2:23" x14ac:dyDescent="0.45">
      <c r="B711" s="54"/>
      <c r="C711" s="54"/>
      <c r="D711" s="54"/>
      <c r="E711" s="54"/>
      <c r="F711" s="54"/>
      <c r="G711" s="54"/>
      <c r="H711" s="54"/>
      <c r="I711" s="54"/>
      <c r="J711" s="54"/>
      <c r="K711" s="54"/>
      <c r="L711" s="54"/>
      <c r="M711" s="54"/>
      <c r="N711" s="54"/>
      <c r="O711" s="54"/>
      <c r="P711" s="54"/>
      <c r="Q711" s="54"/>
      <c r="R711" s="54"/>
      <c r="S711" s="54"/>
      <c r="T711" s="54"/>
      <c r="U711" s="54"/>
      <c r="V711" s="54"/>
      <c r="W711" s="54"/>
    </row>
    <row r="712" spans="2:23" x14ac:dyDescent="0.45">
      <c r="B712" s="54"/>
      <c r="C712" s="54"/>
      <c r="D712" s="54"/>
      <c r="E712" s="54"/>
      <c r="F712" s="54"/>
      <c r="G712" s="54"/>
      <c r="H712" s="54"/>
      <c r="I712" s="54"/>
      <c r="J712" s="54"/>
      <c r="K712" s="54"/>
      <c r="L712" s="54"/>
      <c r="M712" s="54"/>
      <c r="N712" s="54"/>
      <c r="O712" s="54"/>
      <c r="P712" s="54"/>
      <c r="Q712" s="54"/>
      <c r="R712" s="54"/>
      <c r="S712" s="54"/>
      <c r="T712" s="54"/>
      <c r="U712" s="54"/>
      <c r="V712" s="54"/>
      <c r="W712" s="54"/>
    </row>
    <row r="713" spans="2:23" x14ac:dyDescent="0.45">
      <c r="B713" s="54"/>
      <c r="C713" s="54"/>
      <c r="D713" s="54"/>
      <c r="E713" s="54"/>
      <c r="F713" s="54"/>
      <c r="G713" s="54"/>
      <c r="H713" s="54"/>
      <c r="I713" s="54"/>
      <c r="J713" s="54"/>
      <c r="K713" s="54"/>
      <c r="L713" s="54"/>
      <c r="M713" s="54"/>
      <c r="N713" s="54"/>
      <c r="O713" s="54"/>
      <c r="P713" s="54"/>
      <c r="Q713" s="54"/>
      <c r="R713" s="54"/>
      <c r="S713" s="54"/>
      <c r="T713" s="54"/>
      <c r="U713" s="54"/>
      <c r="V713" s="54"/>
      <c r="W713" s="54"/>
    </row>
    <row r="714" spans="2:23" x14ac:dyDescent="0.45">
      <c r="B714" s="54"/>
      <c r="C714" s="54"/>
      <c r="D714" s="54"/>
      <c r="E714" s="54"/>
      <c r="F714" s="54"/>
      <c r="G714" s="54"/>
      <c r="H714" s="54"/>
      <c r="I714" s="54"/>
      <c r="J714" s="54"/>
      <c r="K714" s="54"/>
      <c r="L714" s="54"/>
      <c r="M714" s="54"/>
      <c r="N714" s="54"/>
      <c r="O714" s="54"/>
      <c r="P714" s="54"/>
      <c r="Q714" s="54"/>
      <c r="R714" s="54"/>
      <c r="S714" s="54"/>
      <c r="T714" s="54"/>
      <c r="U714" s="54"/>
      <c r="V714" s="54"/>
      <c r="W714" s="54"/>
    </row>
    <row r="715" spans="2:23" x14ac:dyDescent="0.45">
      <c r="B715" s="54"/>
      <c r="C715" s="54"/>
      <c r="D715" s="54"/>
      <c r="E715" s="54"/>
      <c r="F715" s="54"/>
      <c r="G715" s="54"/>
      <c r="H715" s="54"/>
      <c r="I715" s="54"/>
      <c r="J715" s="54"/>
      <c r="K715" s="54"/>
      <c r="L715" s="54"/>
      <c r="M715" s="54"/>
      <c r="N715" s="54"/>
      <c r="O715" s="54"/>
      <c r="P715" s="54"/>
      <c r="Q715" s="54"/>
      <c r="R715" s="54"/>
      <c r="S715" s="54"/>
      <c r="T715" s="54"/>
      <c r="U715" s="54"/>
      <c r="V715" s="54"/>
      <c r="W715" s="54"/>
    </row>
    <row r="716" spans="2:23" x14ac:dyDescent="0.45">
      <c r="B716" s="54"/>
      <c r="C716" s="54"/>
      <c r="D716" s="54"/>
      <c r="E716" s="54"/>
      <c r="F716" s="54"/>
      <c r="G716" s="54"/>
      <c r="H716" s="54"/>
      <c r="I716" s="54"/>
      <c r="J716" s="54"/>
      <c r="K716" s="54"/>
      <c r="L716" s="54"/>
      <c r="M716" s="54"/>
      <c r="N716" s="54"/>
      <c r="O716" s="54"/>
      <c r="P716" s="54"/>
      <c r="Q716" s="54"/>
      <c r="R716" s="54"/>
      <c r="S716" s="54"/>
      <c r="T716" s="54"/>
      <c r="U716" s="54"/>
      <c r="V716" s="54"/>
      <c r="W716" s="54"/>
    </row>
    <row r="717" spans="2:23" x14ac:dyDescent="0.45">
      <c r="B717" s="54"/>
      <c r="C717" s="54"/>
      <c r="D717" s="54"/>
      <c r="E717" s="54"/>
      <c r="F717" s="54"/>
      <c r="G717" s="54"/>
      <c r="H717" s="54"/>
      <c r="I717" s="54"/>
      <c r="J717" s="54"/>
      <c r="K717" s="54"/>
      <c r="L717" s="54"/>
      <c r="M717" s="54"/>
      <c r="N717" s="54"/>
      <c r="O717" s="54"/>
      <c r="P717" s="54"/>
      <c r="Q717" s="54"/>
      <c r="R717" s="54"/>
      <c r="S717" s="54"/>
      <c r="T717" s="54"/>
      <c r="U717" s="54"/>
      <c r="V717" s="54"/>
      <c r="W717" s="54"/>
    </row>
    <row r="718" spans="2:23" x14ac:dyDescent="0.45">
      <c r="B718" s="54"/>
      <c r="C718" s="54"/>
      <c r="D718" s="54"/>
      <c r="E718" s="54"/>
      <c r="F718" s="54"/>
      <c r="G718" s="54"/>
      <c r="H718" s="54"/>
      <c r="I718" s="54"/>
      <c r="J718" s="54"/>
      <c r="K718" s="54"/>
      <c r="L718" s="54"/>
      <c r="M718" s="54"/>
      <c r="N718" s="54"/>
      <c r="O718" s="54"/>
      <c r="P718" s="54"/>
      <c r="Q718" s="54"/>
      <c r="R718" s="54"/>
      <c r="S718" s="54"/>
      <c r="T718" s="54"/>
      <c r="U718" s="54"/>
      <c r="V718" s="54"/>
      <c r="W718" s="54"/>
    </row>
    <row r="719" spans="2:23" x14ac:dyDescent="0.45">
      <c r="B719" s="54"/>
      <c r="C719" s="54"/>
      <c r="D719" s="54"/>
      <c r="E719" s="54"/>
      <c r="F719" s="54"/>
      <c r="G719" s="54"/>
      <c r="H719" s="54"/>
      <c r="I719" s="54"/>
      <c r="J719" s="54"/>
      <c r="K719" s="54"/>
      <c r="L719" s="54"/>
      <c r="M719" s="54"/>
      <c r="N719" s="54"/>
      <c r="O719" s="54"/>
      <c r="P719" s="54"/>
      <c r="Q719" s="54"/>
      <c r="R719" s="54"/>
      <c r="S719" s="54"/>
      <c r="T719" s="54"/>
      <c r="U719" s="54"/>
      <c r="V719" s="54"/>
      <c r="W719" s="54"/>
    </row>
    <row r="720" spans="2:23" x14ac:dyDescent="0.45">
      <c r="B720" s="54"/>
      <c r="C720" s="54"/>
      <c r="D720" s="54"/>
      <c r="E720" s="54"/>
      <c r="F720" s="54"/>
      <c r="G720" s="54"/>
      <c r="H720" s="54"/>
      <c r="I720" s="54"/>
      <c r="J720" s="54"/>
      <c r="K720" s="54"/>
      <c r="L720" s="54"/>
      <c r="M720" s="54"/>
      <c r="N720" s="54"/>
      <c r="O720" s="54"/>
      <c r="P720" s="54"/>
      <c r="Q720" s="54"/>
      <c r="R720" s="54"/>
      <c r="S720" s="54"/>
      <c r="T720" s="54"/>
      <c r="U720" s="54"/>
      <c r="V720" s="54"/>
      <c r="W720" s="54"/>
    </row>
    <row r="721" spans="2:23" x14ac:dyDescent="0.45">
      <c r="B721" s="54"/>
      <c r="C721" s="54"/>
      <c r="D721" s="54"/>
      <c r="E721" s="54"/>
      <c r="F721" s="54"/>
      <c r="G721" s="54"/>
      <c r="H721" s="54"/>
      <c r="I721" s="54"/>
      <c r="J721" s="54"/>
      <c r="K721" s="54"/>
      <c r="L721" s="54"/>
      <c r="M721" s="54"/>
      <c r="N721" s="54"/>
      <c r="O721" s="54"/>
      <c r="P721" s="54"/>
      <c r="Q721" s="54"/>
      <c r="R721" s="54"/>
      <c r="S721" s="54"/>
      <c r="T721" s="54"/>
      <c r="U721" s="54"/>
      <c r="V721" s="54"/>
      <c r="W721" s="54"/>
    </row>
    <row r="722" spans="2:23" x14ac:dyDescent="0.45">
      <c r="B722" s="54"/>
      <c r="C722" s="54"/>
      <c r="D722" s="54"/>
      <c r="E722" s="54"/>
      <c r="F722" s="54"/>
      <c r="G722" s="54"/>
      <c r="H722" s="54"/>
      <c r="I722" s="54"/>
      <c r="J722" s="54"/>
      <c r="K722" s="54"/>
      <c r="L722" s="54"/>
      <c r="M722" s="54"/>
      <c r="N722" s="54"/>
      <c r="O722" s="54"/>
      <c r="P722" s="54"/>
      <c r="Q722" s="54"/>
      <c r="R722" s="54"/>
      <c r="S722" s="54"/>
      <c r="T722" s="54"/>
      <c r="U722" s="54"/>
      <c r="V722" s="54"/>
      <c r="W722" s="54"/>
    </row>
    <row r="723" spans="2:23" x14ac:dyDescent="0.45">
      <c r="B723" s="54"/>
      <c r="C723" s="54"/>
      <c r="D723" s="54"/>
      <c r="E723" s="54"/>
      <c r="F723" s="54"/>
      <c r="G723" s="54"/>
      <c r="H723" s="54"/>
      <c r="I723" s="54"/>
      <c r="J723" s="54"/>
      <c r="K723" s="54"/>
      <c r="L723" s="54"/>
      <c r="M723" s="54"/>
      <c r="N723" s="54"/>
      <c r="O723" s="54"/>
      <c r="P723" s="54"/>
      <c r="Q723" s="54"/>
      <c r="R723" s="54"/>
      <c r="S723" s="54"/>
      <c r="T723" s="54"/>
      <c r="U723" s="54"/>
      <c r="V723" s="54"/>
      <c r="W723" s="54"/>
    </row>
    <row r="724" spans="2:23" x14ac:dyDescent="0.45">
      <c r="B724" s="54"/>
      <c r="C724" s="54"/>
      <c r="D724" s="54"/>
      <c r="E724" s="54"/>
      <c r="F724" s="54"/>
      <c r="G724" s="54"/>
      <c r="H724" s="54"/>
      <c r="I724" s="54"/>
      <c r="J724" s="54"/>
      <c r="K724" s="54"/>
      <c r="L724" s="54"/>
      <c r="M724" s="54"/>
      <c r="N724" s="54"/>
      <c r="O724" s="54"/>
      <c r="P724" s="54"/>
      <c r="Q724" s="54"/>
      <c r="R724" s="54"/>
      <c r="S724" s="54"/>
      <c r="T724" s="54"/>
      <c r="U724" s="54"/>
      <c r="V724" s="54"/>
      <c r="W724" s="54"/>
    </row>
    <row r="725" spans="2:23" x14ac:dyDescent="0.45">
      <c r="B725" s="54"/>
      <c r="C725" s="54"/>
      <c r="D725" s="54"/>
      <c r="E725" s="54"/>
      <c r="F725" s="54"/>
      <c r="G725" s="54"/>
      <c r="H725" s="54"/>
      <c r="I725" s="54"/>
      <c r="J725" s="54"/>
      <c r="K725" s="54"/>
      <c r="L725" s="54"/>
      <c r="M725" s="54"/>
      <c r="N725" s="54"/>
      <c r="O725" s="54"/>
      <c r="P725" s="54"/>
      <c r="Q725" s="54"/>
      <c r="R725" s="54"/>
      <c r="S725" s="54"/>
      <c r="T725" s="54"/>
      <c r="U725" s="54"/>
      <c r="V725" s="54"/>
      <c r="W725" s="54"/>
    </row>
    <row r="726" spans="2:23" x14ac:dyDescent="0.45">
      <c r="B726" s="54"/>
      <c r="C726" s="54"/>
      <c r="D726" s="54"/>
      <c r="E726" s="54"/>
      <c r="F726" s="54"/>
      <c r="G726" s="54"/>
      <c r="H726" s="54"/>
      <c r="I726" s="54"/>
      <c r="J726" s="54"/>
      <c r="K726" s="54"/>
      <c r="L726" s="54"/>
      <c r="M726" s="54"/>
      <c r="N726" s="54"/>
      <c r="O726" s="54"/>
      <c r="P726" s="54"/>
      <c r="Q726" s="54"/>
      <c r="R726" s="54"/>
      <c r="S726" s="54"/>
      <c r="T726" s="54"/>
      <c r="U726" s="54"/>
      <c r="V726" s="54"/>
      <c r="W726" s="54"/>
    </row>
    <row r="727" spans="2:23" x14ac:dyDescent="0.45">
      <c r="B727" s="54"/>
      <c r="C727" s="54"/>
      <c r="D727" s="54"/>
      <c r="E727" s="54"/>
      <c r="F727" s="54"/>
      <c r="G727" s="54"/>
      <c r="H727" s="54"/>
      <c r="I727" s="54"/>
      <c r="J727" s="54"/>
      <c r="K727" s="54"/>
      <c r="L727" s="54"/>
      <c r="M727" s="54"/>
      <c r="N727" s="54"/>
      <c r="O727" s="54"/>
      <c r="P727" s="54"/>
      <c r="Q727" s="54"/>
      <c r="R727" s="54"/>
      <c r="S727" s="54"/>
      <c r="T727" s="54"/>
      <c r="U727" s="54"/>
      <c r="V727" s="54"/>
      <c r="W727" s="54"/>
    </row>
    <row r="728" spans="2:23" x14ac:dyDescent="0.45">
      <c r="B728" s="54"/>
      <c r="C728" s="54"/>
      <c r="D728" s="54"/>
      <c r="E728" s="54"/>
      <c r="F728" s="54"/>
      <c r="G728" s="54"/>
      <c r="H728" s="54"/>
      <c r="I728" s="54"/>
      <c r="J728" s="54"/>
      <c r="K728" s="54"/>
      <c r="L728" s="54"/>
      <c r="M728" s="54"/>
      <c r="N728" s="54"/>
      <c r="O728" s="54"/>
      <c r="P728" s="54"/>
      <c r="Q728" s="54"/>
      <c r="R728" s="54"/>
      <c r="S728" s="54"/>
      <c r="T728" s="54"/>
      <c r="U728" s="54"/>
      <c r="V728" s="54"/>
      <c r="W728" s="54"/>
    </row>
    <row r="729" spans="2:23" x14ac:dyDescent="0.45">
      <c r="B729" s="54"/>
      <c r="C729" s="54"/>
      <c r="D729" s="54"/>
      <c r="E729" s="54"/>
      <c r="F729" s="54"/>
      <c r="G729" s="54"/>
      <c r="H729" s="54"/>
      <c r="I729" s="54"/>
      <c r="J729" s="54"/>
      <c r="K729" s="54"/>
      <c r="L729" s="54"/>
      <c r="M729" s="54"/>
      <c r="N729" s="54"/>
      <c r="O729" s="54"/>
      <c r="P729" s="54"/>
      <c r="Q729" s="54"/>
      <c r="R729" s="54"/>
      <c r="S729" s="54"/>
      <c r="T729" s="54"/>
      <c r="U729" s="54"/>
      <c r="V729" s="54"/>
      <c r="W729" s="54"/>
    </row>
    <row r="730" spans="2:23" x14ac:dyDescent="0.45">
      <c r="B730" s="54"/>
      <c r="C730" s="54"/>
      <c r="D730" s="54"/>
      <c r="E730" s="54"/>
      <c r="F730" s="54"/>
      <c r="G730" s="54"/>
      <c r="H730" s="54"/>
      <c r="I730" s="54"/>
      <c r="J730" s="54"/>
      <c r="K730" s="54"/>
      <c r="L730" s="54"/>
      <c r="M730" s="54"/>
      <c r="N730" s="54"/>
      <c r="O730" s="54"/>
      <c r="P730" s="54"/>
      <c r="Q730" s="54"/>
      <c r="R730" s="54"/>
      <c r="S730" s="54"/>
      <c r="T730" s="54"/>
      <c r="U730" s="54"/>
      <c r="V730" s="54"/>
      <c r="W730" s="54"/>
    </row>
    <row r="731" spans="2:23" x14ac:dyDescent="0.45">
      <c r="B731" s="54"/>
      <c r="C731" s="54"/>
      <c r="D731" s="54"/>
      <c r="E731" s="54"/>
      <c r="F731" s="54"/>
      <c r="G731" s="54"/>
      <c r="H731" s="54"/>
      <c r="I731" s="54"/>
      <c r="J731" s="54"/>
      <c r="K731" s="54"/>
      <c r="L731" s="54"/>
      <c r="M731" s="54"/>
      <c r="N731" s="54"/>
      <c r="O731" s="54"/>
      <c r="P731" s="54"/>
      <c r="Q731" s="54"/>
      <c r="R731" s="54"/>
      <c r="S731" s="54"/>
      <c r="T731" s="54"/>
      <c r="U731" s="54"/>
      <c r="V731" s="54"/>
      <c r="W731" s="54"/>
    </row>
    <row r="732" spans="2:23" x14ac:dyDescent="0.45">
      <c r="B732" s="54"/>
      <c r="C732" s="54"/>
      <c r="D732" s="54"/>
      <c r="E732" s="54"/>
      <c r="F732" s="54"/>
      <c r="G732" s="54"/>
      <c r="H732" s="54"/>
      <c r="I732" s="54"/>
      <c r="J732" s="54"/>
      <c r="K732" s="54"/>
      <c r="L732" s="54"/>
      <c r="M732" s="54"/>
      <c r="N732" s="54"/>
      <c r="O732" s="54"/>
      <c r="P732" s="54"/>
      <c r="Q732" s="54"/>
      <c r="R732" s="54"/>
      <c r="S732" s="54"/>
      <c r="T732" s="54"/>
      <c r="U732" s="54"/>
      <c r="V732" s="54"/>
      <c r="W732" s="54"/>
    </row>
    <row r="733" spans="2:23" x14ac:dyDescent="0.45">
      <c r="B733" s="54"/>
      <c r="C733" s="54"/>
      <c r="D733" s="54"/>
      <c r="E733" s="54"/>
      <c r="F733" s="54"/>
      <c r="G733" s="54"/>
      <c r="H733" s="54"/>
      <c r="I733" s="54"/>
      <c r="J733" s="54"/>
      <c r="K733" s="54"/>
      <c r="L733" s="54"/>
      <c r="M733" s="54"/>
      <c r="N733" s="54"/>
      <c r="O733" s="54"/>
      <c r="P733" s="54"/>
      <c r="Q733" s="54"/>
      <c r="R733" s="54"/>
      <c r="S733" s="54"/>
      <c r="T733" s="54"/>
      <c r="U733" s="54"/>
      <c r="V733" s="54"/>
      <c r="W733" s="54"/>
    </row>
    <row r="734" spans="2:23" x14ac:dyDescent="0.45">
      <c r="B734" s="54"/>
      <c r="C734" s="54"/>
      <c r="D734" s="54"/>
      <c r="E734" s="54"/>
      <c r="F734" s="54"/>
      <c r="G734" s="54"/>
      <c r="H734" s="54"/>
      <c r="I734" s="54"/>
      <c r="J734" s="54"/>
      <c r="K734" s="54"/>
      <c r="L734" s="54"/>
      <c r="M734" s="54"/>
      <c r="N734" s="54"/>
      <c r="O734" s="54"/>
      <c r="P734" s="54"/>
      <c r="Q734" s="54"/>
      <c r="R734" s="54"/>
      <c r="S734" s="54"/>
      <c r="T734" s="54"/>
      <c r="U734" s="54"/>
      <c r="V734" s="54"/>
      <c r="W734" s="54"/>
    </row>
    <row r="735" spans="2:23" x14ac:dyDescent="0.45">
      <c r="B735" s="54"/>
      <c r="C735" s="54"/>
      <c r="D735" s="54"/>
      <c r="E735" s="54"/>
      <c r="F735" s="54"/>
      <c r="G735" s="54"/>
      <c r="H735" s="54"/>
      <c r="I735" s="54"/>
      <c r="J735" s="54"/>
      <c r="K735" s="54"/>
      <c r="L735" s="54"/>
      <c r="M735" s="54"/>
      <c r="N735" s="54"/>
      <c r="O735" s="54"/>
      <c r="P735" s="54"/>
      <c r="Q735" s="54"/>
      <c r="R735" s="54"/>
      <c r="S735" s="54"/>
      <c r="T735" s="54"/>
      <c r="U735" s="54"/>
      <c r="V735" s="54"/>
      <c r="W735" s="54"/>
    </row>
    <row r="736" spans="2:23" x14ac:dyDescent="0.45">
      <c r="B736" s="54"/>
      <c r="C736" s="54"/>
      <c r="D736" s="54"/>
      <c r="E736" s="54"/>
      <c r="F736" s="54"/>
      <c r="G736" s="54"/>
      <c r="H736" s="54"/>
      <c r="I736" s="54"/>
      <c r="J736" s="54"/>
      <c r="K736" s="54"/>
      <c r="L736" s="54"/>
      <c r="M736" s="54"/>
      <c r="N736" s="54"/>
      <c r="O736" s="54"/>
      <c r="P736" s="54"/>
      <c r="Q736" s="54"/>
      <c r="R736" s="54"/>
      <c r="S736" s="54"/>
      <c r="T736" s="54"/>
      <c r="U736" s="54"/>
      <c r="V736" s="54"/>
      <c r="W736" s="54"/>
    </row>
    <row r="737" spans="2:23" x14ac:dyDescent="0.45">
      <c r="B737" s="54"/>
      <c r="C737" s="54"/>
      <c r="D737" s="54"/>
      <c r="E737" s="54"/>
      <c r="F737" s="54"/>
      <c r="G737" s="54"/>
      <c r="H737" s="54"/>
      <c r="I737" s="54"/>
      <c r="J737" s="54"/>
      <c r="K737" s="54"/>
      <c r="L737" s="54"/>
      <c r="M737" s="54"/>
      <c r="N737" s="54"/>
      <c r="O737" s="54"/>
      <c r="P737" s="54"/>
      <c r="Q737" s="54"/>
      <c r="R737" s="54"/>
      <c r="S737" s="54"/>
      <c r="T737" s="54"/>
      <c r="U737" s="54"/>
      <c r="V737" s="54"/>
      <c r="W737" s="54"/>
    </row>
    <row r="738" spans="2:23" x14ac:dyDescent="0.45">
      <c r="B738" s="54"/>
      <c r="C738" s="54"/>
      <c r="D738" s="54"/>
      <c r="E738" s="54"/>
      <c r="F738" s="54"/>
      <c r="G738" s="54"/>
      <c r="H738" s="54"/>
      <c r="I738" s="54"/>
      <c r="J738" s="54"/>
      <c r="K738" s="54"/>
      <c r="L738" s="54"/>
      <c r="M738" s="54"/>
      <c r="N738" s="54"/>
      <c r="O738" s="54"/>
      <c r="P738" s="54"/>
      <c r="Q738" s="54"/>
      <c r="R738" s="54"/>
      <c r="S738" s="54"/>
      <c r="T738" s="54"/>
      <c r="U738" s="54"/>
      <c r="V738" s="54"/>
      <c r="W738" s="54"/>
    </row>
    <row r="739" spans="2:23" x14ac:dyDescent="0.45">
      <c r="B739" s="54"/>
      <c r="C739" s="54"/>
      <c r="D739" s="54"/>
      <c r="E739" s="54"/>
      <c r="F739" s="54"/>
      <c r="G739" s="54"/>
      <c r="H739" s="54"/>
      <c r="I739" s="54"/>
      <c r="J739" s="54"/>
      <c r="K739" s="54"/>
      <c r="L739" s="54"/>
      <c r="M739" s="54"/>
      <c r="N739" s="54"/>
      <c r="O739" s="54"/>
      <c r="P739" s="54"/>
      <c r="Q739" s="54"/>
      <c r="R739" s="54"/>
      <c r="S739" s="54"/>
      <c r="T739" s="54"/>
      <c r="U739" s="54"/>
      <c r="V739" s="54"/>
      <c r="W739" s="54"/>
    </row>
    <row r="740" spans="2:23" x14ac:dyDescent="0.45">
      <c r="B740" s="54"/>
      <c r="C740" s="54"/>
      <c r="D740" s="54"/>
      <c r="E740" s="54"/>
      <c r="F740" s="54"/>
      <c r="G740" s="54"/>
      <c r="H740" s="54"/>
      <c r="I740" s="54"/>
      <c r="J740" s="54"/>
      <c r="K740" s="54"/>
      <c r="L740" s="54"/>
      <c r="M740" s="54"/>
      <c r="N740" s="54"/>
      <c r="O740" s="54"/>
      <c r="P740" s="54"/>
      <c r="Q740" s="54"/>
      <c r="R740" s="54"/>
      <c r="S740" s="54"/>
      <c r="T740" s="54"/>
      <c r="U740" s="54"/>
      <c r="V740" s="54"/>
      <c r="W740" s="54"/>
    </row>
    <row r="741" spans="2:23" x14ac:dyDescent="0.45">
      <c r="B741" s="54"/>
      <c r="C741" s="54"/>
      <c r="D741" s="54"/>
      <c r="E741" s="54"/>
      <c r="F741" s="54"/>
      <c r="G741" s="54"/>
      <c r="H741" s="54"/>
      <c r="I741" s="54"/>
      <c r="J741" s="54"/>
      <c r="K741" s="54"/>
      <c r="L741" s="54"/>
      <c r="M741" s="54"/>
      <c r="N741" s="54"/>
      <c r="O741" s="54"/>
      <c r="P741" s="54"/>
      <c r="Q741" s="54"/>
      <c r="R741" s="54"/>
      <c r="S741" s="54"/>
      <c r="T741" s="54"/>
      <c r="U741" s="54"/>
      <c r="V741" s="54"/>
      <c r="W741" s="54"/>
    </row>
    <row r="742" spans="2:23" x14ac:dyDescent="0.45">
      <c r="B742" s="54"/>
      <c r="C742" s="54"/>
      <c r="D742" s="54"/>
      <c r="E742" s="54"/>
      <c r="F742" s="54"/>
      <c r="G742" s="54"/>
      <c r="H742" s="54"/>
      <c r="I742" s="54"/>
      <c r="J742" s="54"/>
      <c r="K742" s="54"/>
      <c r="L742" s="54"/>
      <c r="M742" s="54"/>
      <c r="N742" s="54"/>
      <c r="O742" s="54"/>
      <c r="P742" s="54"/>
      <c r="Q742" s="54"/>
      <c r="R742" s="54"/>
      <c r="S742" s="54"/>
      <c r="T742" s="54"/>
      <c r="U742" s="54"/>
      <c r="V742" s="54"/>
      <c r="W742" s="54"/>
    </row>
    <row r="743" spans="2:23" x14ac:dyDescent="0.45">
      <c r="B743" s="54"/>
      <c r="C743" s="54"/>
      <c r="D743" s="54"/>
      <c r="E743" s="54"/>
      <c r="F743" s="54"/>
      <c r="G743" s="54"/>
      <c r="H743" s="54"/>
      <c r="I743" s="54"/>
      <c r="J743" s="54"/>
      <c r="K743" s="54"/>
      <c r="L743" s="54"/>
      <c r="M743" s="54"/>
      <c r="N743" s="54"/>
      <c r="O743" s="54"/>
      <c r="P743" s="54"/>
      <c r="Q743" s="54"/>
      <c r="R743" s="54"/>
      <c r="S743" s="54"/>
      <c r="T743" s="54"/>
      <c r="U743" s="54"/>
      <c r="V743" s="54"/>
      <c r="W743" s="54"/>
    </row>
    <row r="744" spans="2:23" x14ac:dyDescent="0.45">
      <c r="B744" s="54"/>
      <c r="C744" s="54"/>
      <c r="D744" s="54"/>
      <c r="E744" s="54"/>
      <c r="F744" s="54"/>
      <c r="G744" s="54"/>
      <c r="H744" s="54"/>
      <c r="I744" s="54"/>
      <c r="J744" s="54"/>
      <c r="K744" s="54"/>
      <c r="L744" s="54"/>
      <c r="M744" s="54"/>
      <c r="N744" s="54"/>
      <c r="O744" s="54"/>
      <c r="P744" s="54"/>
      <c r="Q744" s="54"/>
      <c r="R744" s="54"/>
      <c r="S744" s="54"/>
      <c r="T744" s="54"/>
      <c r="U744" s="54"/>
      <c r="V744" s="54"/>
      <c r="W744" s="54"/>
    </row>
    <row r="745" spans="2:23" x14ac:dyDescent="0.45">
      <c r="B745" s="54"/>
      <c r="C745" s="54"/>
      <c r="D745" s="54"/>
      <c r="E745" s="54"/>
      <c r="F745" s="54"/>
      <c r="G745" s="54"/>
      <c r="H745" s="54"/>
      <c r="I745" s="54"/>
      <c r="J745" s="54"/>
      <c r="K745" s="54"/>
      <c r="L745" s="54"/>
      <c r="M745" s="54"/>
      <c r="N745" s="54"/>
      <c r="O745" s="54"/>
      <c r="P745" s="54"/>
      <c r="Q745" s="54"/>
      <c r="R745" s="54"/>
      <c r="S745" s="54"/>
      <c r="T745" s="54"/>
      <c r="U745" s="54"/>
      <c r="V745" s="54"/>
      <c r="W745" s="54"/>
    </row>
    <row r="746" spans="2:23" x14ac:dyDescent="0.45">
      <c r="B746" s="54"/>
      <c r="C746" s="54"/>
      <c r="D746" s="54"/>
      <c r="E746" s="54"/>
      <c r="F746" s="54"/>
      <c r="G746" s="54"/>
      <c r="H746" s="54"/>
      <c r="I746" s="54"/>
      <c r="J746" s="54"/>
      <c r="K746" s="54"/>
      <c r="L746" s="54"/>
      <c r="M746" s="54"/>
      <c r="N746" s="54"/>
      <c r="O746" s="54"/>
      <c r="P746" s="54"/>
      <c r="Q746" s="54"/>
      <c r="R746" s="54"/>
      <c r="S746" s="54"/>
      <c r="T746" s="54"/>
      <c r="U746" s="54"/>
      <c r="V746" s="54"/>
      <c r="W746" s="54"/>
    </row>
    <row r="747" spans="2:23" x14ac:dyDescent="0.45">
      <c r="B747" s="54"/>
      <c r="C747" s="54"/>
      <c r="D747" s="54"/>
      <c r="E747" s="54"/>
      <c r="F747" s="54"/>
      <c r="G747" s="54"/>
      <c r="H747" s="54"/>
      <c r="I747" s="54"/>
      <c r="J747" s="54"/>
      <c r="K747" s="54"/>
      <c r="L747" s="54"/>
      <c r="M747" s="54"/>
      <c r="N747" s="54"/>
      <c r="O747" s="54"/>
      <c r="P747" s="54"/>
      <c r="Q747" s="54"/>
      <c r="R747" s="54"/>
      <c r="S747" s="54"/>
      <c r="T747" s="54"/>
      <c r="U747" s="54"/>
      <c r="V747" s="54"/>
      <c r="W747" s="54"/>
    </row>
    <row r="748" spans="2:23" x14ac:dyDescent="0.45">
      <c r="B748" s="54"/>
      <c r="C748" s="54"/>
      <c r="D748" s="54"/>
      <c r="E748" s="54"/>
      <c r="F748" s="54"/>
      <c r="G748" s="54"/>
      <c r="H748" s="54"/>
      <c r="I748" s="54"/>
      <c r="J748" s="54"/>
      <c r="K748" s="54"/>
      <c r="L748" s="54"/>
      <c r="M748" s="54"/>
      <c r="N748" s="54"/>
      <c r="O748" s="54"/>
      <c r="P748" s="54"/>
      <c r="Q748" s="54"/>
      <c r="R748" s="54"/>
      <c r="S748" s="54"/>
      <c r="T748" s="54"/>
      <c r="U748" s="54"/>
      <c r="V748" s="54"/>
      <c r="W748" s="54"/>
    </row>
    <row r="749" spans="2:23" x14ac:dyDescent="0.45">
      <c r="B749" s="54"/>
      <c r="C749" s="54"/>
      <c r="D749" s="54"/>
      <c r="E749" s="54"/>
      <c r="F749" s="54"/>
      <c r="G749" s="54"/>
      <c r="H749" s="54"/>
      <c r="I749" s="54"/>
      <c r="J749" s="54"/>
      <c r="K749" s="54"/>
      <c r="L749" s="54"/>
      <c r="M749" s="54"/>
      <c r="N749" s="54"/>
      <c r="O749" s="54"/>
      <c r="P749" s="54"/>
      <c r="Q749" s="54"/>
      <c r="R749" s="54"/>
      <c r="S749" s="54"/>
      <c r="T749" s="54"/>
      <c r="U749" s="54"/>
      <c r="V749" s="54"/>
      <c r="W749" s="54"/>
    </row>
    <row r="750" spans="2:23" x14ac:dyDescent="0.45">
      <c r="B750" s="54"/>
      <c r="C750" s="54"/>
      <c r="D750" s="54"/>
      <c r="E750" s="54"/>
      <c r="F750" s="54"/>
      <c r="G750" s="54"/>
      <c r="H750" s="54"/>
      <c r="I750" s="54"/>
      <c r="J750" s="54"/>
      <c r="K750" s="54"/>
      <c r="L750" s="54"/>
      <c r="M750" s="54"/>
      <c r="N750" s="54"/>
      <c r="O750" s="54"/>
      <c r="P750" s="54"/>
      <c r="Q750" s="54"/>
      <c r="R750" s="54"/>
      <c r="S750" s="54"/>
      <c r="T750" s="54"/>
      <c r="U750" s="54"/>
      <c r="V750" s="54"/>
      <c r="W750" s="54"/>
    </row>
    <row r="751" spans="2:23" x14ac:dyDescent="0.45">
      <c r="B751" s="54"/>
      <c r="C751" s="54"/>
      <c r="D751" s="54"/>
      <c r="E751" s="54"/>
      <c r="F751" s="54"/>
      <c r="G751" s="54"/>
      <c r="H751" s="54"/>
      <c r="I751" s="54"/>
      <c r="J751" s="54"/>
      <c r="K751" s="54"/>
      <c r="L751" s="54"/>
      <c r="M751" s="54"/>
      <c r="N751" s="54"/>
      <c r="O751" s="54"/>
      <c r="P751" s="54"/>
      <c r="Q751" s="54"/>
      <c r="R751" s="54"/>
      <c r="S751" s="54"/>
      <c r="T751" s="54"/>
      <c r="U751" s="54"/>
      <c r="V751" s="54"/>
      <c r="W751" s="54"/>
    </row>
    <row r="752" spans="2:23" x14ac:dyDescent="0.45">
      <c r="B752" s="54"/>
      <c r="C752" s="54"/>
      <c r="D752" s="54"/>
      <c r="E752" s="54"/>
      <c r="F752" s="54"/>
      <c r="G752" s="54"/>
      <c r="H752" s="54"/>
      <c r="I752" s="54"/>
      <c r="J752" s="54"/>
      <c r="K752" s="54"/>
      <c r="L752" s="54"/>
      <c r="M752" s="54"/>
      <c r="N752" s="54"/>
      <c r="O752" s="54"/>
      <c r="P752" s="54"/>
      <c r="Q752" s="54"/>
      <c r="R752" s="54"/>
      <c r="S752" s="54"/>
      <c r="T752" s="54"/>
      <c r="U752" s="54"/>
      <c r="V752" s="54"/>
      <c r="W752" s="54"/>
    </row>
    <row r="753" spans="2:23" x14ac:dyDescent="0.45">
      <c r="B753" s="54"/>
      <c r="C753" s="54"/>
      <c r="D753" s="54"/>
      <c r="E753" s="54"/>
      <c r="F753" s="54"/>
      <c r="G753" s="54"/>
      <c r="H753" s="54"/>
      <c r="I753" s="54"/>
      <c r="J753" s="54"/>
      <c r="K753" s="54"/>
      <c r="L753" s="54"/>
      <c r="M753" s="54"/>
      <c r="N753" s="54"/>
      <c r="O753" s="54"/>
      <c r="P753" s="54"/>
      <c r="Q753" s="54"/>
      <c r="R753" s="54"/>
      <c r="S753" s="54"/>
      <c r="T753" s="54"/>
      <c r="U753" s="54"/>
      <c r="V753" s="54"/>
      <c r="W753" s="54"/>
    </row>
    <row r="754" spans="2:23" x14ac:dyDescent="0.45">
      <c r="B754" s="54"/>
      <c r="C754" s="54"/>
      <c r="D754" s="54"/>
      <c r="E754" s="54"/>
      <c r="F754" s="54"/>
      <c r="G754" s="54"/>
      <c r="H754" s="54"/>
      <c r="I754" s="54"/>
      <c r="J754" s="54"/>
      <c r="K754" s="54"/>
      <c r="L754" s="54"/>
      <c r="M754" s="54"/>
      <c r="N754" s="54"/>
      <c r="O754" s="54"/>
      <c r="P754" s="54"/>
      <c r="Q754" s="54"/>
      <c r="R754" s="54"/>
      <c r="S754" s="54"/>
      <c r="T754" s="54"/>
      <c r="U754" s="54"/>
      <c r="V754" s="54"/>
      <c r="W754" s="54"/>
    </row>
    <row r="755" spans="2:23" x14ac:dyDescent="0.45">
      <c r="B755" s="54"/>
      <c r="C755" s="54"/>
      <c r="D755" s="54"/>
      <c r="E755" s="54"/>
      <c r="F755" s="54"/>
      <c r="G755" s="54"/>
      <c r="H755" s="54"/>
      <c r="I755" s="54"/>
      <c r="J755" s="54"/>
      <c r="K755" s="54"/>
      <c r="L755" s="54"/>
      <c r="M755" s="54"/>
      <c r="N755" s="54"/>
      <c r="O755" s="54"/>
      <c r="P755" s="54"/>
      <c r="Q755" s="54"/>
      <c r="R755" s="54"/>
      <c r="S755" s="54"/>
      <c r="T755" s="54"/>
      <c r="U755" s="54"/>
      <c r="V755" s="54"/>
      <c r="W755" s="54"/>
    </row>
    <row r="756" spans="2:23" x14ac:dyDescent="0.45">
      <c r="B756" s="54"/>
      <c r="C756" s="54"/>
      <c r="D756" s="54"/>
      <c r="E756" s="54"/>
      <c r="F756" s="54"/>
      <c r="G756" s="54"/>
      <c r="H756" s="54"/>
      <c r="I756" s="54"/>
      <c r="J756" s="54"/>
      <c r="K756" s="54"/>
      <c r="L756" s="54"/>
      <c r="M756" s="54"/>
      <c r="N756" s="54"/>
      <c r="O756" s="54"/>
      <c r="P756" s="54"/>
      <c r="Q756" s="54"/>
      <c r="R756" s="54"/>
      <c r="S756" s="54"/>
      <c r="T756" s="54"/>
      <c r="U756" s="54"/>
      <c r="V756" s="54"/>
      <c r="W756" s="54"/>
    </row>
    <row r="757" spans="2:23" x14ac:dyDescent="0.45">
      <c r="B757" s="54"/>
      <c r="C757" s="54"/>
      <c r="D757" s="54"/>
      <c r="E757" s="54"/>
      <c r="F757" s="54"/>
      <c r="G757" s="54"/>
      <c r="H757" s="54"/>
      <c r="I757" s="54"/>
      <c r="J757" s="54"/>
      <c r="K757" s="54"/>
      <c r="L757" s="54"/>
      <c r="M757" s="54"/>
      <c r="N757" s="54"/>
      <c r="O757" s="54"/>
      <c r="P757" s="54"/>
      <c r="Q757" s="54"/>
      <c r="R757" s="54"/>
      <c r="S757" s="54"/>
      <c r="T757" s="54"/>
      <c r="U757" s="54"/>
      <c r="V757" s="54"/>
      <c r="W757" s="54"/>
    </row>
    <row r="758" spans="2:23" x14ac:dyDescent="0.45">
      <c r="B758" s="54"/>
      <c r="C758" s="54"/>
      <c r="D758" s="54"/>
      <c r="E758" s="54"/>
      <c r="F758" s="54"/>
      <c r="G758" s="54"/>
      <c r="H758" s="54"/>
      <c r="I758" s="54"/>
      <c r="J758" s="54"/>
      <c r="K758" s="54"/>
      <c r="L758" s="54"/>
      <c r="M758" s="54"/>
      <c r="N758" s="54"/>
      <c r="O758" s="54"/>
      <c r="P758" s="54"/>
      <c r="Q758" s="54"/>
      <c r="R758" s="54"/>
      <c r="S758" s="54"/>
      <c r="T758" s="54"/>
      <c r="U758" s="54"/>
      <c r="V758" s="54"/>
      <c r="W758" s="54"/>
    </row>
    <row r="759" spans="2:23" x14ac:dyDescent="0.45">
      <c r="B759" s="54"/>
      <c r="C759" s="54"/>
      <c r="D759" s="54"/>
      <c r="E759" s="54"/>
      <c r="F759" s="54"/>
      <c r="G759" s="54"/>
      <c r="H759" s="54"/>
      <c r="I759" s="54"/>
      <c r="J759" s="54"/>
      <c r="K759" s="54"/>
      <c r="L759" s="54"/>
      <c r="M759" s="54"/>
      <c r="N759" s="54"/>
      <c r="O759" s="54"/>
      <c r="P759" s="54"/>
      <c r="Q759" s="54"/>
      <c r="R759" s="54"/>
      <c r="S759" s="54"/>
      <c r="T759" s="54"/>
      <c r="U759" s="54"/>
      <c r="V759" s="54"/>
      <c r="W759" s="54"/>
    </row>
    <row r="760" spans="2:23" x14ac:dyDescent="0.45">
      <c r="B760" s="54"/>
      <c r="C760" s="54"/>
      <c r="D760" s="54"/>
      <c r="E760" s="54"/>
      <c r="F760" s="54"/>
      <c r="G760" s="54"/>
      <c r="H760" s="54"/>
      <c r="I760" s="54"/>
      <c r="J760" s="54"/>
      <c r="K760" s="54"/>
      <c r="L760" s="54"/>
      <c r="M760" s="54"/>
      <c r="N760" s="54"/>
      <c r="O760" s="54"/>
      <c r="P760" s="54"/>
      <c r="Q760" s="54"/>
      <c r="R760" s="54"/>
      <c r="S760" s="54"/>
      <c r="T760" s="54"/>
      <c r="U760" s="54"/>
      <c r="V760" s="54"/>
      <c r="W760" s="54"/>
    </row>
    <row r="761" spans="2:23" x14ac:dyDescent="0.45">
      <c r="B761" s="54"/>
      <c r="C761" s="54"/>
      <c r="D761" s="54"/>
      <c r="E761" s="54"/>
      <c r="F761" s="54"/>
      <c r="G761" s="54"/>
      <c r="H761" s="54"/>
      <c r="I761" s="54"/>
      <c r="J761" s="54"/>
      <c r="K761" s="54"/>
      <c r="L761" s="54"/>
      <c r="M761" s="54"/>
      <c r="N761" s="54"/>
      <c r="O761" s="54"/>
      <c r="P761" s="54"/>
      <c r="Q761" s="54"/>
      <c r="R761" s="54"/>
      <c r="S761" s="54"/>
      <c r="T761" s="54"/>
      <c r="U761" s="54"/>
      <c r="V761" s="54"/>
      <c r="W761" s="54"/>
    </row>
    <row r="762" spans="2:23" x14ac:dyDescent="0.45">
      <c r="B762" s="54"/>
      <c r="C762" s="54"/>
      <c r="D762" s="54"/>
      <c r="E762" s="54"/>
      <c r="F762" s="54"/>
      <c r="G762" s="54"/>
      <c r="H762" s="54"/>
      <c r="I762" s="54"/>
      <c r="J762" s="54"/>
      <c r="K762" s="54"/>
      <c r="L762" s="54"/>
      <c r="M762" s="54"/>
      <c r="N762" s="54"/>
      <c r="O762" s="54"/>
      <c r="P762" s="54"/>
      <c r="Q762" s="54"/>
      <c r="R762" s="54"/>
      <c r="S762" s="54"/>
      <c r="T762" s="54"/>
      <c r="U762" s="54"/>
      <c r="V762" s="54"/>
      <c r="W762" s="54"/>
    </row>
    <row r="763" spans="2:23" x14ac:dyDescent="0.45">
      <c r="B763" s="54"/>
      <c r="C763" s="54"/>
      <c r="D763" s="54"/>
      <c r="E763" s="54"/>
      <c r="F763" s="54"/>
      <c r="G763" s="54"/>
      <c r="H763" s="54"/>
      <c r="I763" s="54"/>
      <c r="J763" s="54"/>
      <c r="K763" s="54"/>
      <c r="L763" s="54"/>
      <c r="M763" s="54"/>
      <c r="N763" s="54"/>
      <c r="O763" s="54"/>
      <c r="P763" s="54"/>
      <c r="Q763" s="54"/>
      <c r="R763" s="54"/>
      <c r="S763" s="54"/>
      <c r="T763" s="54"/>
      <c r="U763" s="54"/>
      <c r="V763" s="54"/>
      <c r="W763" s="54"/>
    </row>
    <row r="764" spans="2:23" x14ac:dyDescent="0.45">
      <c r="B764" s="54"/>
      <c r="C764" s="54"/>
      <c r="D764" s="54"/>
      <c r="E764" s="54"/>
      <c r="F764" s="54"/>
      <c r="G764" s="54"/>
      <c r="H764" s="54"/>
      <c r="I764" s="54"/>
      <c r="J764" s="54"/>
      <c r="K764" s="54"/>
      <c r="L764" s="54"/>
      <c r="M764" s="54"/>
      <c r="N764" s="54"/>
      <c r="O764" s="54"/>
      <c r="P764" s="54"/>
      <c r="Q764" s="54"/>
      <c r="R764" s="54"/>
      <c r="S764" s="54"/>
      <c r="T764" s="54"/>
      <c r="U764" s="54"/>
      <c r="V764" s="54"/>
      <c r="W764" s="54"/>
    </row>
    <row r="765" spans="2:23" x14ac:dyDescent="0.45">
      <c r="B765" s="54"/>
      <c r="C765" s="54"/>
      <c r="D765" s="54"/>
      <c r="E765" s="54"/>
      <c r="F765" s="54"/>
      <c r="G765" s="54"/>
      <c r="H765" s="54"/>
      <c r="I765" s="54"/>
      <c r="J765" s="54"/>
      <c r="K765" s="54"/>
      <c r="L765" s="54"/>
      <c r="M765" s="54"/>
      <c r="N765" s="54"/>
      <c r="O765" s="54"/>
      <c r="P765" s="54"/>
      <c r="Q765" s="54"/>
      <c r="R765" s="54"/>
      <c r="S765" s="54"/>
      <c r="T765" s="54"/>
      <c r="U765" s="54"/>
      <c r="V765" s="54"/>
      <c r="W765" s="54"/>
    </row>
    <row r="766" spans="2:23" x14ac:dyDescent="0.45">
      <c r="B766" s="54"/>
      <c r="C766" s="54"/>
      <c r="D766" s="54"/>
      <c r="E766" s="54"/>
      <c r="F766" s="54"/>
      <c r="G766" s="54"/>
      <c r="H766" s="54"/>
      <c r="I766" s="54"/>
      <c r="J766" s="54"/>
      <c r="K766" s="54"/>
      <c r="L766" s="54"/>
      <c r="M766" s="54"/>
      <c r="N766" s="54"/>
      <c r="O766" s="54"/>
      <c r="P766" s="54"/>
      <c r="Q766" s="54"/>
      <c r="R766" s="54"/>
      <c r="S766" s="54"/>
      <c r="T766" s="54"/>
      <c r="U766" s="54"/>
      <c r="V766" s="54"/>
      <c r="W766" s="54"/>
    </row>
    <row r="767" spans="2:23" x14ac:dyDescent="0.45">
      <c r="B767" s="54"/>
      <c r="C767" s="54"/>
      <c r="D767" s="54"/>
      <c r="E767" s="54"/>
      <c r="F767" s="54"/>
      <c r="G767" s="54"/>
      <c r="H767" s="54"/>
      <c r="I767" s="54"/>
      <c r="J767" s="54"/>
      <c r="K767" s="54"/>
      <c r="L767" s="54"/>
      <c r="M767" s="54"/>
      <c r="N767" s="54"/>
      <c r="O767" s="54"/>
      <c r="P767" s="54"/>
      <c r="Q767" s="54"/>
      <c r="R767" s="54"/>
      <c r="S767" s="54"/>
      <c r="T767" s="54"/>
      <c r="U767" s="54"/>
      <c r="V767" s="54"/>
      <c r="W767" s="54"/>
    </row>
    <row r="768" spans="2:23" x14ac:dyDescent="0.45">
      <c r="B768" s="54"/>
      <c r="C768" s="54"/>
      <c r="D768" s="54"/>
      <c r="E768" s="54"/>
      <c r="F768" s="54"/>
      <c r="G768" s="54"/>
      <c r="H768" s="54"/>
      <c r="I768" s="54"/>
      <c r="J768" s="54"/>
      <c r="K768" s="54"/>
      <c r="L768" s="54"/>
      <c r="M768" s="54"/>
      <c r="N768" s="54"/>
      <c r="O768" s="54"/>
      <c r="P768" s="54"/>
      <c r="Q768" s="54"/>
      <c r="R768" s="54"/>
      <c r="S768" s="54"/>
      <c r="T768" s="54"/>
      <c r="U768" s="54"/>
      <c r="V768" s="54"/>
      <c r="W768" s="54"/>
    </row>
    <row r="769" spans="2:23" x14ac:dyDescent="0.45">
      <c r="B769" s="54"/>
      <c r="C769" s="54"/>
      <c r="D769" s="54"/>
      <c r="E769" s="54"/>
      <c r="F769" s="54"/>
      <c r="G769" s="54"/>
      <c r="H769" s="54"/>
      <c r="I769" s="54"/>
      <c r="J769" s="54"/>
      <c r="K769" s="54"/>
      <c r="L769" s="54"/>
      <c r="M769" s="54"/>
      <c r="N769" s="54"/>
      <c r="O769" s="54"/>
      <c r="P769" s="54"/>
      <c r="Q769" s="54"/>
      <c r="R769" s="54"/>
      <c r="S769" s="54"/>
      <c r="T769" s="54"/>
      <c r="U769" s="54"/>
      <c r="V769" s="54"/>
      <c r="W769" s="54"/>
    </row>
    <row r="770" spans="2:23" x14ac:dyDescent="0.45">
      <c r="B770" s="54"/>
      <c r="C770" s="54"/>
      <c r="D770" s="54"/>
      <c r="E770" s="54"/>
      <c r="F770" s="54"/>
      <c r="G770" s="54"/>
      <c r="H770" s="54"/>
      <c r="I770" s="54"/>
      <c r="J770" s="54"/>
      <c r="K770" s="54"/>
      <c r="L770" s="54"/>
      <c r="M770" s="54"/>
      <c r="N770" s="54"/>
      <c r="O770" s="54"/>
      <c r="P770" s="54"/>
      <c r="Q770" s="54"/>
      <c r="R770" s="54"/>
      <c r="S770" s="54"/>
      <c r="T770" s="54"/>
      <c r="U770" s="54"/>
      <c r="V770" s="54"/>
      <c r="W770" s="54"/>
    </row>
    <row r="771" spans="2:23" x14ac:dyDescent="0.45">
      <c r="B771" s="54"/>
      <c r="C771" s="54"/>
      <c r="D771" s="54"/>
      <c r="E771" s="54"/>
      <c r="F771" s="54"/>
      <c r="G771" s="54"/>
      <c r="H771" s="54"/>
      <c r="I771" s="54"/>
      <c r="J771" s="54"/>
      <c r="K771" s="54"/>
      <c r="L771" s="54"/>
      <c r="M771" s="54"/>
      <c r="N771" s="54"/>
      <c r="O771" s="54"/>
      <c r="P771" s="54"/>
      <c r="Q771" s="54"/>
      <c r="R771" s="54"/>
      <c r="S771" s="54"/>
      <c r="T771" s="54"/>
      <c r="U771" s="54"/>
      <c r="V771" s="54"/>
      <c r="W771" s="54"/>
    </row>
    <row r="772" spans="2:23" x14ac:dyDescent="0.45">
      <c r="B772" s="54"/>
      <c r="C772" s="54"/>
      <c r="D772" s="54"/>
      <c r="E772" s="54"/>
      <c r="F772" s="54"/>
      <c r="G772" s="54"/>
      <c r="H772" s="54"/>
      <c r="I772" s="54"/>
      <c r="J772" s="54"/>
      <c r="K772" s="54"/>
      <c r="L772" s="54"/>
      <c r="M772" s="54"/>
      <c r="N772" s="54"/>
      <c r="O772" s="54"/>
      <c r="P772" s="54"/>
      <c r="Q772" s="54"/>
      <c r="R772" s="54"/>
      <c r="S772" s="54"/>
      <c r="T772" s="54"/>
      <c r="U772" s="54"/>
      <c r="V772" s="54"/>
      <c r="W772" s="54"/>
    </row>
    <row r="773" spans="2:23" x14ac:dyDescent="0.45">
      <c r="B773" s="54"/>
      <c r="C773" s="54"/>
      <c r="D773" s="54"/>
      <c r="E773" s="54"/>
      <c r="F773" s="54"/>
      <c r="G773" s="54"/>
      <c r="H773" s="54"/>
      <c r="I773" s="54"/>
      <c r="J773" s="54"/>
      <c r="K773" s="54"/>
      <c r="L773" s="54"/>
      <c r="M773" s="54"/>
      <c r="N773" s="54"/>
      <c r="O773" s="54"/>
      <c r="P773" s="54"/>
      <c r="Q773" s="54"/>
      <c r="R773" s="54"/>
      <c r="S773" s="54"/>
      <c r="T773" s="54"/>
      <c r="U773" s="54"/>
      <c r="V773" s="54"/>
      <c r="W773" s="54"/>
    </row>
    <row r="774" spans="2:23" x14ac:dyDescent="0.45">
      <c r="B774" s="54"/>
      <c r="C774" s="54"/>
      <c r="D774" s="54"/>
      <c r="E774" s="54"/>
      <c r="F774" s="54"/>
      <c r="G774" s="54"/>
      <c r="H774" s="54"/>
      <c r="I774" s="54"/>
      <c r="J774" s="54"/>
      <c r="K774" s="54"/>
      <c r="L774" s="54"/>
      <c r="M774" s="54"/>
      <c r="N774" s="54"/>
      <c r="O774" s="54"/>
      <c r="P774" s="54"/>
      <c r="Q774" s="54"/>
      <c r="R774" s="54"/>
      <c r="S774" s="54"/>
      <c r="T774" s="54"/>
      <c r="U774" s="54"/>
      <c r="V774" s="54"/>
      <c r="W774" s="54"/>
    </row>
    <row r="775" spans="2:23" x14ac:dyDescent="0.45">
      <c r="B775" s="54"/>
      <c r="C775" s="54"/>
      <c r="D775" s="54"/>
      <c r="E775" s="54"/>
      <c r="F775" s="54"/>
      <c r="G775" s="54"/>
      <c r="H775" s="54"/>
      <c r="I775" s="54"/>
      <c r="J775" s="54"/>
      <c r="K775" s="54"/>
      <c r="L775" s="54"/>
      <c r="M775" s="54"/>
      <c r="N775" s="54"/>
      <c r="O775" s="54"/>
      <c r="P775" s="54"/>
      <c r="Q775" s="54"/>
      <c r="R775" s="54"/>
      <c r="S775" s="54"/>
      <c r="T775" s="54"/>
      <c r="U775" s="54"/>
      <c r="V775" s="54"/>
      <c r="W775" s="54"/>
    </row>
    <row r="776" spans="2:23" x14ac:dyDescent="0.45">
      <c r="B776" s="54"/>
      <c r="C776" s="54"/>
      <c r="D776" s="54"/>
      <c r="E776" s="54"/>
      <c r="F776" s="54"/>
      <c r="G776" s="54"/>
      <c r="H776" s="54"/>
      <c r="I776" s="54"/>
      <c r="J776" s="54"/>
      <c r="K776" s="54"/>
      <c r="L776" s="54"/>
      <c r="M776" s="54"/>
      <c r="N776" s="54"/>
      <c r="O776" s="54"/>
      <c r="P776" s="54"/>
      <c r="Q776" s="54"/>
      <c r="R776" s="54"/>
      <c r="S776" s="54"/>
      <c r="T776" s="54"/>
      <c r="U776" s="54"/>
      <c r="V776" s="54"/>
      <c r="W776" s="54"/>
    </row>
    <row r="777" spans="2:23" x14ac:dyDescent="0.45">
      <c r="B777" s="54"/>
      <c r="C777" s="54"/>
      <c r="D777" s="54"/>
      <c r="E777" s="54"/>
      <c r="F777" s="54"/>
      <c r="G777" s="54"/>
      <c r="H777" s="54"/>
      <c r="I777" s="54"/>
      <c r="J777" s="54"/>
      <c r="K777" s="54"/>
      <c r="L777" s="54"/>
      <c r="M777" s="54"/>
      <c r="N777" s="54"/>
      <c r="O777" s="54"/>
      <c r="P777" s="54"/>
      <c r="Q777" s="54"/>
      <c r="R777" s="54"/>
      <c r="S777" s="54"/>
      <c r="T777" s="54"/>
      <c r="U777" s="54"/>
      <c r="V777" s="54"/>
      <c r="W777" s="54"/>
    </row>
    <row r="778" spans="2:23" x14ac:dyDescent="0.45">
      <c r="B778" s="54"/>
      <c r="C778" s="54"/>
      <c r="D778" s="54"/>
      <c r="E778" s="54"/>
      <c r="F778" s="54"/>
      <c r="G778" s="54"/>
      <c r="H778" s="54"/>
      <c r="I778" s="54"/>
      <c r="J778" s="54"/>
      <c r="K778" s="54"/>
      <c r="L778" s="54"/>
      <c r="M778" s="54"/>
      <c r="N778" s="54"/>
      <c r="O778" s="54"/>
      <c r="P778" s="54"/>
      <c r="Q778" s="54"/>
      <c r="R778" s="54"/>
      <c r="S778" s="54"/>
      <c r="T778" s="54"/>
      <c r="U778" s="54"/>
      <c r="V778" s="54"/>
      <c r="W778" s="54"/>
    </row>
    <row r="779" spans="2:23" x14ac:dyDescent="0.45">
      <c r="B779" s="54"/>
      <c r="C779" s="54"/>
      <c r="D779" s="54"/>
      <c r="E779" s="54"/>
      <c r="F779" s="54"/>
      <c r="G779" s="54"/>
      <c r="H779" s="54"/>
      <c r="I779" s="54"/>
      <c r="J779" s="54"/>
      <c r="K779" s="54"/>
      <c r="L779" s="54"/>
      <c r="M779" s="54"/>
      <c r="N779" s="54"/>
      <c r="O779" s="54"/>
      <c r="P779" s="54"/>
      <c r="Q779" s="54"/>
      <c r="R779" s="54"/>
      <c r="S779" s="54"/>
      <c r="T779" s="54"/>
      <c r="U779" s="54"/>
      <c r="V779" s="54"/>
      <c r="W779" s="54"/>
    </row>
    <row r="780" spans="2:23" x14ac:dyDescent="0.45">
      <c r="B780" s="54"/>
      <c r="C780" s="54"/>
      <c r="D780" s="54"/>
      <c r="E780" s="54"/>
      <c r="F780" s="54"/>
      <c r="G780" s="54"/>
      <c r="H780" s="54"/>
      <c r="I780" s="54"/>
      <c r="J780" s="54"/>
      <c r="K780" s="54"/>
      <c r="L780" s="54"/>
      <c r="M780" s="54"/>
      <c r="N780" s="54"/>
      <c r="O780" s="54"/>
      <c r="P780" s="54"/>
      <c r="Q780" s="54"/>
      <c r="R780" s="54"/>
      <c r="S780" s="54"/>
      <c r="T780" s="54"/>
      <c r="U780" s="54"/>
      <c r="V780" s="54"/>
      <c r="W780" s="54"/>
    </row>
    <row r="781" spans="2:23" x14ac:dyDescent="0.45">
      <c r="B781" s="54"/>
      <c r="C781" s="54"/>
      <c r="D781" s="54"/>
      <c r="E781" s="54"/>
      <c r="F781" s="54"/>
      <c r="G781" s="54"/>
      <c r="H781" s="54"/>
      <c r="I781" s="54"/>
      <c r="J781" s="54"/>
      <c r="K781" s="54"/>
      <c r="L781" s="54"/>
      <c r="M781" s="54"/>
      <c r="N781" s="54"/>
      <c r="O781" s="54"/>
      <c r="P781" s="54"/>
      <c r="Q781" s="54"/>
      <c r="R781" s="54"/>
      <c r="S781" s="54"/>
      <c r="T781" s="54"/>
      <c r="U781" s="54"/>
      <c r="V781" s="54"/>
      <c r="W781" s="54"/>
    </row>
    <row r="782" spans="2:23" x14ac:dyDescent="0.45">
      <c r="B782" s="54"/>
      <c r="C782" s="54"/>
      <c r="D782" s="54"/>
      <c r="E782" s="54"/>
      <c r="F782" s="54"/>
      <c r="G782" s="54"/>
      <c r="H782" s="54"/>
      <c r="I782" s="54"/>
      <c r="J782" s="54"/>
      <c r="K782" s="54"/>
      <c r="L782" s="54"/>
      <c r="M782" s="54"/>
      <c r="N782" s="54"/>
      <c r="O782" s="54"/>
      <c r="P782" s="54"/>
      <c r="Q782" s="54"/>
      <c r="R782" s="54"/>
      <c r="S782" s="54"/>
      <c r="T782" s="54"/>
      <c r="U782" s="54"/>
      <c r="V782" s="54"/>
      <c r="W782" s="54"/>
    </row>
    <row r="783" spans="2:23" x14ac:dyDescent="0.45">
      <c r="B783" s="54"/>
      <c r="C783" s="54"/>
      <c r="D783" s="54"/>
      <c r="E783" s="54"/>
      <c r="F783" s="54"/>
      <c r="G783" s="54"/>
      <c r="H783" s="54"/>
      <c r="I783" s="54"/>
      <c r="J783" s="54"/>
      <c r="K783" s="54"/>
      <c r="L783" s="54"/>
      <c r="M783" s="54"/>
      <c r="N783" s="54"/>
      <c r="O783" s="54"/>
      <c r="P783" s="54"/>
      <c r="Q783" s="54"/>
      <c r="R783" s="54"/>
      <c r="S783" s="54"/>
      <c r="T783" s="54"/>
      <c r="U783" s="54"/>
      <c r="V783" s="54"/>
      <c r="W783" s="54"/>
    </row>
    <row r="784" spans="2:23" x14ac:dyDescent="0.45">
      <c r="B784" s="54"/>
      <c r="C784" s="54"/>
      <c r="D784" s="54"/>
      <c r="E784" s="54"/>
      <c r="F784" s="54"/>
      <c r="G784" s="54"/>
      <c r="H784" s="54"/>
      <c r="I784" s="54"/>
      <c r="J784" s="54"/>
      <c r="K784" s="54"/>
      <c r="L784" s="54"/>
      <c r="M784" s="54"/>
      <c r="N784" s="54"/>
      <c r="O784" s="54"/>
      <c r="P784" s="54"/>
      <c r="Q784" s="54"/>
      <c r="R784" s="54"/>
      <c r="S784" s="54"/>
      <c r="T784" s="54"/>
      <c r="U784" s="54"/>
      <c r="V784" s="54"/>
      <c r="W784" s="54"/>
    </row>
    <row r="785" spans="2:23" x14ac:dyDescent="0.45">
      <c r="B785" s="54"/>
      <c r="C785" s="54"/>
      <c r="D785" s="54"/>
      <c r="E785" s="54"/>
      <c r="F785" s="54"/>
      <c r="G785" s="54"/>
      <c r="H785" s="54"/>
      <c r="I785" s="54"/>
      <c r="J785" s="54"/>
      <c r="K785" s="54"/>
      <c r="L785" s="54"/>
      <c r="M785" s="54"/>
      <c r="N785" s="54"/>
      <c r="O785" s="54"/>
      <c r="P785" s="54"/>
      <c r="Q785" s="54"/>
      <c r="R785" s="54"/>
      <c r="S785" s="54"/>
      <c r="T785" s="54"/>
      <c r="U785" s="54"/>
      <c r="V785" s="54"/>
      <c r="W785" s="54"/>
    </row>
    <row r="786" spans="2:23" x14ac:dyDescent="0.45">
      <c r="B786" s="54"/>
      <c r="C786" s="54"/>
      <c r="D786" s="54"/>
      <c r="E786" s="54"/>
      <c r="F786" s="54"/>
      <c r="G786" s="54"/>
      <c r="H786" s="54"/>
      <c r="I786" s="54"/>
      <c r="J786" s="54"/>
      <c r="K786" s="54"/>
      <c r="L786" s="54"/>
      <c r="M786" s="54"/>
      <c r="N786" s="54"/>
      <c r="O786" s="54"/>
      <c r="P786" s="54"/>
      <c r="Q786" s="54"/>
      <c r="R786" s="54"/>
      <c r="S786" s="54"/>
      <c r="T786" s="54"/>
      <c r="U786" s="54"/>
      <c r="V786" s="54"/>
      <c r="W786" s="54"/>
    </row>
    <row r="787" spans="2:23" x14ac:dyDescent="0.45">
      <c r="B787" s="54"/>
      <c r="C787" s="54"/>
      <c r="D787" s="54"/>
      <c r="E787" s="54"/>
      <c r="F787" s="54"/>
      <c r="G787" s="54"/>
      <c r="H787" s="54"/>
      <c r="I787" s="54"/>
      <c r="J787" s="54"/>
      <c r="K787" s="54"/>
      <c r="L787" s="54"/>
      <c r="M787" s="54"/>
      <c r="N787" s="54"/>
      <c r="O787" s="54"/>
      <c r="P787" s="54"/>
      <c r="Q787" s="54"/>
      <c r="R787" s="54"/>
      <c r="S787" s="54"/>
      <c r="T787" s="54"/>
      <c r="U787" s="54"/>
      <c r="V787" s="54"/>
      <c r="W787" s="54"/>
    </row>
    <row r="788" spans="2:23" x14ac:dyDescent="0.45">
      <c r="B788" s="54"/>
      <c r="C788" s="54"/>
      <c r="D788" s="54"/>
      <c r="E788" s="54"/>
      <c r="F788" s="54"/>
      <c r="G788" s="54"/>
      <c r="H788" s="54"/>
      <c r="I788" s="54"/>
      <c r="J788" s="54"/>
      <c r="K788" s="54"/>
      <c r="L788" s="54"/>
      <c r="M788" s="54"/>
      <c r="N788" s="54"/>
      <c r="O788" s="54"/>
      <c r="P788" s="54"/>
      <c r="Q788" s="54"/>
      <c r="R788" s="54"/>
      <c r="S788" s="54"/>
      <c r="T788" s="54"/>
      <c r="U788" s="54"/>
      <c r="V788" s="54"/>
      <c r="W788" s="54"/>
    </row>
    <row r="789" spans="2:23" x14ac:dyDescent="0.45">
      <c r="B789" s="54"/>
      <c r="C789" s="54"/>
      <c r="D789" s="54"/>
      <c r="E789" s="54"/>
      <c r="F789" s="54"/>
      <c r="G789" s="54"/>
      <c r="H789" s="54"/>
      <c r="I789" s="54"/>
      <c r="J789" s="54"/>
      <c r="K789" s="54"/>
      <c r="L789" s="54"/>
      <c r="M789" s="54"/>
      <c r="N789" s="54"/>
      <c r="O789" s="54"/>
      <c r="P789" s="54"/>
      <c r="Q789" s="54"/>
      <c r="R789" s="54"/>
      <c r="S789" s="54"/>
      <c r="T789" s="54"/>
      <c r="U789" s="54"/>
      <c r="V789" s="54"/>
      <c r="W789" s="54"/>
    </row>
    <row r="790" spans="2:23" x14ac:dyDescent="0.45">
      <c r="B790" s="54"/>
      <c r="C790" s="54"/>
      <c r="D790" s="54"/>
      <c r="E790" s="54"/>
      <c r="F790" s="54"/>
      <c r="G790" s="54"/>
      <c r="H790" s="54"/>
      <c r="I790" s="54"/>
      <c r="J790" s="54"/>
      <c r="K790" s="54"/>
      <c r="L790" s="54"/>
      <c r="M790" s="54"/>
      <c r="N790" s="54"/>
      <c r="O790" s="54"/>
      <c r="P790" s="54"/>
      <c r="Q790" s="54"/>
      <c r="R790" s="54"/>
      <c r="S790" s="54"/>
      <c r="T790" s="54"/>
      <c r="U790" s="54"/>
      <c r="V790" s="54"/>
      <c r="W790" s="54"/>
    </row>
    <row r="791" spans="2:23" x14ac:dyDescent="0.45">
      <c r="B791" s="54"/>
      <c r="C791" s="54"/>
      <c r="D791" s="54"/>
      <c r="E791" s="54"/>
      <c r="F791" s="54"/>
      <c r="G791" s="54"/>
      <c r="H791" s="54"/>
      <c r="I791" s="54"/>
      <c r="J791" s="54"/>
      <c r="K791" s="54"/>
      <c r="L791" s="54"/>
      <c r="M791" s="54"/>
      <c r="N791" s="54"/>
      <c r="O791" s="54"/>
      <c r="P791" s="54"/>
      <c r="Q791" s="54"/>
      <c r="R791" s="54"/>
      <c r="S791" s="54"/>
      <c r="T791" s="54"/>
      <c r="U791" s="54"/>
      <c r="V791" s="54"/>
      <c r="W791" s="54"/>
    </row>
    <row r="792" spans="2:23" x14ac:dyDescent="0.45">
      <c r="B792" s="54"/>
      <c r="C792" s="54"/>
      <c r="D792" s="54"/>
      <c r="E792" s="54"/>
      <c r="F792" s="54"/>
      <c r="G792" s="54"/>
      <c r="H792" s="54"/>
      <c r="I792" s="54"/>
      <c r="J792" s="54"/>
      <c r="K792" s="54"/>
      <c r="L792" s="54"/>
      <c r="M792" s="54"/>
      <c r="N792" s="54"/>
      <c r="O792" s="54"/>
      <c r="P792" s="54"/>
      <c r="Q792" s="54"/>
      <c r="R792" s="54"/>
      <c r="S792" s="54"/>
      <c r="T792" s="54"/>
      <c r="U792" s="54"/>
      <c r="V792" s="54"/>
      <c r="W792" s="54"/>
    </row>
    <row r="793" spans="2:23" x14ac:dyDescent="0.45">
      <c r="B793" s="54"/>
      <c r="C793" s="54"/>
      <c r="D793" s="54"/>
      <c r="E793" s="54"/>
      <c r="F793" s="54"/>
      <c r="G793" s="54"/>
      <c r="H793" s="54"/>
      <c r="I793" s="54"/>
      <c r="J793" s="54"/>
      <c r="K793" s="54"/>
      <c r="L793" s="54"/>
      <c r="M793" s="54"/>
      <c r="N793" s="54"/>
      <c r="O793" s="54"/>
      <c r="P793" s="54"/>
      <c r="Q793" s="54"/>
      <c r="R793" s="54"/>
      <c r="S793" s="54"/>
      <c r="T793" s="54"/>
      <c r="U793" s="54"/>
      <c r="V793" s="54"/>
      <c r="W793" s="54"/>
    </row>
    <row r="794" spans="2:23" x14ac:dyDescent="0.45">
      <c r="B794" s="54"/>
      <c r="C794" s="54"/>
      <c r="D794" s="54"/>
      <c r="E794" s="54"/>
      <c r="F794" s="54"/>
      <c r="G794" s="54"/>
      <c r="H794" s="54"/>
      <c r="I794" s="54"/>
      <c r="J794" s="54"/>
      <c r="K794" s="54"/>
      <c r="L794" s="54"/>
      <c r="M794" s="54"/>
      <c r="N794" s="54"/>
      <c r="O794" s="54"/>
      <c r="P794" s="54"/>
      <c r="Q794" s="54"/>
      <c r="R794" s="54"/>
      <c r="S794" s="54"/>
      <c r="T794" s="54"/>
      <c r="U794" s="54"/>
      <c r="V794" s="54"/>
      <c r="W794" s="54"/>
    </row>
    <row r="795" spans="2:23" x14ac:dyDescent="0.45">
      <c r="B795" s="54"/>
      <c r="C795" s="54"/>
      <c r="D795" s="54"/>
      <c r="E795" s="54"/>
      <c r="F795" s="54"/>
      <c r="G795" s="54"/>
      <c r="H795" s="54"/>
      <c r="I795" s="54"/>
      <c r="J795" s="54"/>
      <c r="K795" s="54"/>
      <c r="L795" s="54"/>
      <c r="M795" s="54"/>
      <c r="N795" s="54"/>
      <c r="O795" s="54"/>
      <c r="P795" s="54"/>
      <c r="Q795" s="54"/>
      <c r="R795" s="54"/>
      <c r="S795" s="54"/>
      <c r="T795" s="54"/>
      <c r="U795" s="54"/>
      <c r="V795" s="54"/>
      <c r="W795" s="54"/>
    </row>
    <row r="796" spans="2:23" x14ac:dyDescent="0.45">
      <c r="B796" s="54"/>
      <c r="C796" s="54"/>
      <c r="D796" s="54"/>
      <c r="E796" s="54"/>
      <c r="F796" s="54"/>
      <c r="G796" s="54"/>
      <c r="H796" s="54"/>
      <c r="I796" s="54"/>
      <c r="J796" s="54"/>
      <c r="K796" s="54"/>
      <c r="L796" s="54"/>
      <c r="M796" s="54"/>
      <c r="N796" s="54"/>
      <c r="O796" s="54"/>
      <c r="P796" s="54"/>
      <c r="Q796" s="54"/>
      <c r="R796" s="54"/>
      <c r="S796" s="54"/>
      <c r="T796" s="54"/>
      <c r="U796" s="54"/>
      <c r="V796" s="54"/>
      <c r="W796" s="54"/>
    </row>
    <row r="797" spans="2:23" x14ac:dyDescent="0.45">
      <c r="B797" s="54"/>
      <c r="C797" s="54"/>
      <c r="D797" s="54"/>
      <c r="E797" s="54"/>
      <c r="F797" s="54"/>
      <c r="G797" s="54"/>
      <c r="H797" s="54"/>
      <c r="I797" s="54"/>
      <c r="J797" s="54"/>
      <c r="K797" s="54"/>
      <c r="L797" s="54"/>
      <c r="M797" s="54"/>
      <c r="N797" s="54"/>
      <c r="O797" s="54"/>
      <c r="P797" s="54"/>
      <c r="Q797" s="54"/>
      <c r="R797" s="54"/>
      <c r="S797" s="54"/>
      <c r="T797" s="54"/>
      <c r="U797" s="54"/>
      <c r="V797" s="54"/>
      <c r="W797" s="54"/>
    </row>
    <row r="798" spans="2:23" x14ac:dyDescent="0.45">
      <c r="B798" s="54"/>
      <c r="C798" s="54"/>
      <c r="D798" s="54"/>
      <c r="E798" s="54"/>
      <c r="F798" s="54"/>
      <c r="G798" s="54"/>
      <c r="H798" s="54"/>
      <c r="I798" s="54"/>
      <c r="J798" s="54"/>
      <c r="K798" s="54"/>
      <c r="L798" s="54"/>
      <c r="M798" s="54"/>
      <c r="N798" s="54"/>
      <c r="O798" s="54"/>
      <c r="P798" s="54"/>
      <c r="Q798" s="54"/>
      <c r="R798" s="54"/>
      <c r="S798" s="54"/>
      <c r="T798" s="54"/>
      <c r="U798" s="54"/>
      <c r="V798" s="54"/>
      <c r="W798" s="54"/>
    </row>
    <row r="799" spans="2:23" x14ac:dyDescent="0.45">
      <c r="B799" s="54"/>
      <c r="C799" s="54"/>
      <c r="D799" s="54"/>
      <c r="E799" s="54"/>
      <c r="F799" s="54"/>
      <c r="G799" s="54"/>
      <c r="H799" s="54"/>
      <c r="I799" s="54"/>
      <c r="J799" s="54"/>
      <c r="K799" s="54"/>
      <c r="L799" s="54"/>
      <c r="M799" s="54"/>
      <c r="N799" s="54"/>
      <c r="O799" s="54"/>
      <c r="P799" s="54"/>
      <c r="Q799" s="54"/>
      <c r="R799" s="54"/>
      <c r="S799" s="54"/>
      <c r="T799" s="54"/>
      <c r="U799" s="54"/>
      <c r="V799" s="54"/>
      <c r="W799" s="54"/>
    </row>
    <row r="800" spans="2:23" x14ac:dyDescent="0.45">
      <c r="B800" s="54"/>
      <c r="C800" s="54"/>
      <c r="D800" s="54"/>
      <c r="E800" s="54"/>
      <c r="F800" s="54"/>
      <c r="G800" s="54"/>
      <c r="H800" s="54"/>
      <c r="I800" s="54"/>
      <c r="J800" s="54"/>
      <c r="K800" s="54"/>
      <c r="L800" s="54"/>
      <c r="M800" s="54"/>
      <c r="N800" s="54"/>
      <c r="O800" s="54"/>
      <c r="P800" s="54"/>
      <c r="Q800" s="54"/>
      <c r="R800" s="54"/>
      <c r="S800" s="54"/>
      <c r="T800" s="54"/>
      <c r="U800" s="54"/>
      <c r="V800" s="54"/>
      <c r="W800" s="54"/>
    </row>
    <row r="801" spans="2:23" x14ac:dyDescent="0.45">
      <c r="B801" s="54"/>
      <c r="C801" s="54"/>
      <c r="D801" s="54"/>
      <c r="E801" s="54"/>
      <c r="F801" s="54"/>
      <c r="G801" s="54"/>
      <c r="H801" s="54"/>
      <c r="I801" s="54"/>
      <c r="J801" s="54"/>
      <c r="K801" s="54"/>
      <c r="L801" s="54"/>
      <c r="M801" s="54"/>
      <c r="N801" s="54"/>
      <c r="O801" s="54"/>
      <c r="P801" s="54"/>
      <c r="Q801" s="54"/>
      <c r="R801" s="54"/>
      <c r="S801" s="54"/>
      <c r="T801" s="54"/>
      <c r="U801" s="54"/>
      <c r="V801" s="54"/>
      <c r="W801" s="54"/>
    </row>
    <row r="802" spans="2:23" x14ac:dyDescent="0.45">
      <c r="B802" s="54"/>
      <c r="C802" s="54"/>
      <c r="D802" s="54"/>
      <c r="E802" s="54"/>
      <c r="F802" s="54"/>
      <c r="G802" s="54"/>
      <c r="H802" s="54"/>
      <c r="I802" s="54"/>
      <c r="J802" s="54"/>
      <c r="K802" s="54"/>
      <c r="L802" s="54"/>
      <c r="M802" s="54"/>
      <c r="N802" s="54"/>
      <c r="O802" s="54"/>
      <c r="P802" s="54"/>
      <c r="Q802" s="54"/>
      <c r="R802" s="54"/>
      <c r="S802" s="54"/>
      <c r="T802" s="54"/>
      <c r="U802" s="54"/>
      <c r="V802" s="54"/>
      <c r="W802" s="54"/>
    </row>
    <row r="803" spans="2:23" x14ac:dyDescent="0.45">
      <c r="B803" s="54"/>
      <c r="C803" s="54"/>
      <c r="D803" s="54"/>
      <c r="E803" s="54"/>
      <c r="F803" s="54"/>
      <c r="G803" s="54"/>
      <c r="H803" s="54"/>
      <c r="I803" s="54"/>
      <c r="J803" s="54"/>
      <c r="K803" s="54"/>
      <c r="L803" s="54"/>
      <c r="M803" s="54"/>
      <c r="N803" s="54"/>
      <c r="O803" s="54"/>
      <c r="P803" s="54"/>
      <c r="Q803" s="54"/>
      <c r="R803" s="54"/>
      <c r="S803" s="54"/>
      <c r="T803" s="54"/>
      <c r="U803" s="54"/>
      <c r="V803" s="54"/>
      <c r="W803" s="54"/>
    </row>
    <row r="804" spans="2:23" x14ac:dyDescent="0.45">
      <c r="B804" s="54"/>
      <c r="C804" s="54"/>
      <c r="D804" s="54"/>
      <c r="E804" s="54"/>
      <c r="F804" s="54"/>
      <c r="G804" s="54"/>
      <c r="H804" s="54"/>
      <c r="I804" s="54"/>
      <c r="J804" s="54"/>
      <c r="K804" s="54"/>
      <c r="L804" s="54"/>
      <c r="M804" s="54"/>
      <c r="N804" s="54"/>
      <c r="O804" s="54"/>
      <c r="P804" s="54"/>
      <c r="Q804" s="54"/>
      <c r="R804" s="54"/>
      <c r="S804" s="54"/>
      <c r="T804" s="54"/>
      <c r="U804" s="54"/>
      <c r="V804" s="54"/>
      <c r="W804" s="54"/>
    </row>
    <row r="805" spans="2:23" x14ac:dyDescent="0.45">
      <c r="B805" s="54"/>
      <c r="C805" s="54"/>
      <c r="D805" s="54"/>
      <c r="E805" s="54"/>
      <c r="F805" s="54"/>
      <c r="G805" s="54"/>
      <c r="H805" s="54"/>
      <c r="I805" s="54"/>
      <c r="J805" s="54"/>
      <c r="K805" s="54"/>
      <c r="L805" s="54"/>
      <c r="M805" s="54"/>
      <c r="N805" s="54"/>
      <c r="O805" s="54"/>
      <c r="P805" s="54"/>
      <c r="Q805" s="54"/>
      <c r="R805" s="54"/>
      <c r="S805" s="54"/>
      <c r="T805" s="54"/>
      <c r="U805" s="54"/>
      <c r="V805" s="54"/>
      <c r="W805" s="54"/>
    </row>
    <row r="806" spans="2:23" x14ac:dyDescent="0.45">
      <c r="B806" s="54"/>
      <c r="C806" s="54"/>
      <c r="D806" s="54"/>
      <c r="E806" s="54"/>
      <c r="F806" s="54"/>
      <c r="G806" s="54"/>
      <c r="H806" s="54"/>
      <c r="I806" s="54"/>
      <c r="J806" s="54"/>
      <c r="K806" s="54"/>
      <c r="L806" s="54"/>
      <c r="M806" s="54"/>
      <c r="N806" s="54"/>
      <c r="O806" s="54"/>
      <c r="P806" s="54"/>
      <c r="Q806" s="54"/>
      <c r="R806" s="54"/>
      <c r="S806" s="54"/>
      <c r="T806" s="54"/>
      <c r="U806" s="54"/>
      <c r="V806" s="54"/>
      <c r="W806" s="54"/>
    </row>
    <row r="807" spans="2:23" x14ac:dyDescent="0.45">
      <c r="B807" s="54"/>
      <c r="C807" s="54"/>
      <c r="D807" s="54"/>
      <c r="E807" s="54"/>
      <c r="F807" s="54"/>
      <c r="G807" s="54"/>
      <c r="H807" s="54"/>
      <c r="I807" s="54"/>
      <c r="J807" s="54"/>
      <c r="K807" s="54"/>
      <c r="L807" s="54"/>
      <c r="M807" s="54"/>
      <c r="N807" s="54"/>
      <c r="O807" s="54"/>
      <c r="P807" s="54"/>
      <c r="Q807" s="54"/>
      <c r="R807" s="54"/>
      <c r="S807" s="54"/>
      <c r="T807" s="54"/>
      <c r="U807" s="54"/>
      <c r="V807" s="54"/>
      <c r="W807" s="54"/>
    </row>
    <row r="808" spans="2:23" x14ac:dyDescent="0.45">
      <c r="B808" s="54"/>
      <c r="C808" s="54"/>
      <c r="D808" s="54"/>
      <c r="E808" s="54"/>
      <c r="F808" s="54"/>
      <c r="G808" s="54"/>
      <c r="H808" s="54"/>
      <c r="I808" s="54"/>
      <c r="J808" s="54"/>
      <c r="K808" s="54"/>
      <c r="L808" s="54"/>
      <c r="M808" s="54"/>
      <c r="N808" s="54"/>
      <c r="O808" s="54"/>
      <c r="P808" s="54"/>
      <c r="Q808" s="54"/>
      <c r="R808" s="54"/>
      <c r="S808" s="54"/>
      <c r="T808" s="54"/>
      <c r="U808" s="54"/>
      <c r="V808" s="54"/>
      <c r="W808" s="54"/>
    </row>
    <row r="809" spans="2:23" x14ac:dyDescent="0.45">
      <c r="B809" s="54"/>
      <c r="C809" s="54"/>
      <c r="D809" s="54"/>
      <c r="E809" s="54"/>
      <c r="F809" s="54"/>
      <c r="G809" s="54"/>
      <c r="H809" s="54"/>
      <c r="I809" s="54"/>
      <c r="J809" s="54"/>
      <c r="K809" s="54"/>
      <c r="L809" s="54"/>
      <c r="M809" s="54"/>
      <c r="N809" s="54"/>
      <c r="O809" s="54"/>
      <c r="P809" s="54"/>
      <c r="Q809" s="54"/>
      <c r="R809" s="54"/>
      <c r="S809" s="54"/>
      <c r="T809" s="54"/>
      <c r="U809" s="54"/>
      <c r="V809" s="54"/>
      <c r="W809" s="54"/>
    </row>
    <row r="810" spans="2:23" x14ac:dyDescent="0.45">
      <c r="B810" s="54"/>
      <c r="C810" s="54"/>
      <c r="D810" s="54"/>
      <c r="E810" s="54"/>
      <c r="F810" s="54"/>
      <c r="G810" s="54"/>
      <c r="H810" s="54"/>
      <c r="I810" s="54"/>
      <c r="J810" s="54"/>
      <c r="K810" s="54"/>
      <c r="L810" s="54"/>
      <c r="M810" s="54"/>
      <c r="N810" s="54"/>
      <c r="O810" s="54"/>
      <c r="P810" s="54"/>
      <c r="Q810" s="54"/>
      <c r="R810" s="54"/>
      <c r="S810" s="54"/>
      <c r="T810" s="54"/>
      <c r="U810" s="54"/>
      <c r="V810" s="54"/>
      <c r="W810" s="54"/>
    </row>
    <row r="811" spans="2:23" x14ac:dyDescent="0.45">
      <c r="B811" s="54"/>
      <c r="C811" s="54"/>
      <c r="D811" s="54"/>
      <c r="E811" s="54"/>
      <c r="F811" s="54"/>
      <c r="G811" s="54"/>
      <c r="H811" s="54"/>
      <c r="I811" s="54"/>
      <c r="J811" s="54"/>
      <c r="K811" s="54"/>
      <c r="L811" s="54"/>
      <c r="M811" s="54"/>
      <c r="N811" s="54"/>
      <c r="O811" s="54"/>
      <c r="P811" s="54"/>
      <c r="Q811" s="54"/>
      <c r="R811" s="54"/>
      <c r="S811" s="54"/>
      <c r="T811" s="54"/>
      <c r="U811" s="54"/>
      <c r="V811" s="54"/>
      <c r="W811" s="54"/>
    </row>
    <row r="812" spans="2:23" x14ac:dyDescent="0.45">
      <c r="B812" s="54"/>
      <c r="C812" s="54"/>
      <c r="D812" s="54"/>
      <c r="E812" s="54"/>
      <c r="F812" s="54"/>
      <c r="G812" s="54"/>
      <c r="H812" s="54"/>
      <c r="I812" s="54"/>
      <c r="J812" s="54"/>
      <c r="K812" s="54"/>
      <c r="L812" s="54"/>
      <c r="M812" s="54"/>
      <c r="N812" s="54"/>
      <c r="O812" s="54"/>
      <c r="P812" s="54"/>
      <c r="Q812" s="54"/>
      <c r="R812" s="54"/>
      <c r="S812" s="54"/>
      <c r="T812" s="54"/>
      <c r="U812" s="54"/>
      <c r="V812" s="54"/>
      <c r="W812" s="54"/>
    </row>
    <row r="813" spans="2:23" x14ac:dyDescent="0.45">
      <c r="B813" s="54"/>
      <c r="C813" s="54"/>
      <c r="D813" s="54"/>
      <c r="E813" s="54"/>
      <c r="F813" s="54"/>
      <c r="G813" s="54"/>
      <c r="H813" s="54"/>
      <c r="I813" s="54"/>
      <c r="J813" s="54"/>
      <c r="K813" s="54"/>
      <c r="L813" s="54"/>
      <c r="M813" s="54"/>
      <c r="N813" s="54"/>
      <c r="O813" s="54"/>
      <c r="P813" s="54"/>
      <c r="Q813" s="54"/>
      <c r="R813" s="54"/>
      <c r="S813" s="54"/>
      <c r="T813" s="54"/>
      <c r="U813" s="54"/>
      <c r="V813" s="54"/>
      <c r="W813" s="54"/>
    </row>
    <row r="814" spans="2:23" x14ac:dyDescent="0.45">
      <c r="B814" s="54"/>
      <c r="C814" s="54"/>
      <c r="D814" s="54"/>
      <c r="E814" s="54"/>
      <c r="F814" s="54"/>
      <c r="G814" s="54"/>
      <c r="H814" s="54"/>
      <c r="I814" s="54"/>
      <c r="J814" s="54"/>
      <c r="K814" s="54"/>
      <c r="L814" s="54"/>
      <c r="M814" s="54"/>
      <c r="N814" s="54"/>
      <c r="O814" s="54"/>
      <c r="P814" s="54"/>
      <c r="Q814" s="54"/>
      <c r="R814" s="54"/>
      <c r="S814" s="54"/>
      <c r="T814" s="54"/>
      <c r="U814" s="54"/>
      <c r="V814" s="54"/>
      <c r="W814" s="54"/>
    </row>
    <row r="815" spans="2:23" x14ac:dyDescent="0.45">
      <c r="B815" s="54"/>
      <c r="C815" s="54"/>
      <c r="D815" s="54"/>
      <c r="E815" s="54"/>
      <c r="F815" s="54"/>
      <c r="G815" s="54"/>
      <c r="H815" s="54"/>
      <c r="I815" s="54"/>
      <c r="J815" s="54"/>
      <c r="K815" s="54"/>
      <c r="L815" s="54"/>
      <c r="M815" s="54"/>
      <c r="N815" s="54"/>
      <c r="O815" s="54"/>
      <c r="P815" s="54"/>
      <c r="Q815" s="54"/>
      <c r="R815" s="54"/>
      <c r="S815" s="54"/>
      <c r="T815" s="54"/>
      <c r="U815" s="54"/>
      <c r="V815" s="54"/>
      <c r="W815" s="54"/>
    </row>
    <row r="816" spans="2:23" x14ac:dyDescent="0.45">
      <c r="B816" s="54"/>
      <c r="C816" s="54"/>
      <c r="D816" s="54"/>
      <c r="E816" s="54"/>
      <c r="F816" s="54"/>
      <c r="G816" s="54"/>
      <c r="H816" s="54"/>
      <c r="I816" s="54"/>
      <c r="J816" s="54"/>
      <c r="K816" s="54"/>
      <c r="L816" s="54"/>
      <c r="M816" s="54"/>
      <c r="N816" s="54"/>
      <c r="O816" s="54"/>
      <c r="P816" s="54"/>
      <c r="Q816" s="54"/>
      <c r="R816" s="54"/>
      <c r="S816" s="54"/>
      <c r="T816" s="54"/>
      <c r="U816" s="54"/>
      <c r="V816" s="54"/>
      <c r="W816" s="54"/>
    </row>
    <row r="817" spans="2:23" x14ac:dyDescent="0.45">
      <c r="B817" s="54"/>
      <c r="C817" s="54"/>
      <c r="D817" s="54"/>
      <c r="E817" s="54"/>
      <c r="F817" s="54"/>
      <c r="G817" s="54"/>
      <c r="H817" s="54"/>
      <c r="I817" s="54"/>
      <c r="J817" s="54"/>
      <c r="K817" s="54"/>
      <c r="L817" s="54"/>
      <c r="M817" s="54"/>
      <c r="N817" s="54"/>
      <c r="O817" s="54"/>
      <c r="P817" s="54"/>
      <c r="Q817" s="54"/>
      <c r="R817" s="54"/>
      <c r="S817" s="54"/>
      <c r="T817" s="54"/>
      <c r="U817" s="54"/>
      <c r="V817" s="54"/>
      <c r="W817" s="54"/>
    </row>
    <row r="818" spans="2:23" x14ac:dyDescent="0.45">
      <c r="B818" s="54"/>
      <c r="C818" s="54"/>
      <c r="D818" s="54"/>
      <c r="E818" s="54"/>
      <c r="F818" s="54"/>
      <c r="G818" s="54"/>
      <c r="H818" s="54"/>
      <c r="I818" s="54"/>
      <c r="J818" s="54"/>
      <c r="K818" s="54"/>
      <c r="L818" s="54"/>
      <c r="M818" s="54"/>
      <c r="N818" s="54"/>
      <c r="O818" s="54"/>
      <c r="P818" s="54"/>
      <c r="Q818" s="54"/>
      <c r="R818" s="54"/>
      <c r="S818" s="54"/>
      <c r="T818" s="54"/>
      <c r="U818" s="54"/>
      <c r="V818" s="54"/>
      <c r="W818" s="54"/>
    </row>
    <row r="819" spans="2:23" x14ac:dyDescent="0.45">
      <c r="B819" s="54"/>
      <c r="C819" s="54"/>
      <c r="D819" s="54"/>
      <c r="E819" s="54"/>
      <c r="F819" s="54"/>
      <c r="G819" s="54"/>
      <c r="H819" s="54"/>
      <c r="I819" s="54"/>
      <c r="J819" s="54"/>
      <c r="K819" s="54"/>
      <c r="L819" s="54"/>
      <c r="M819" s="54"/>
      <c r="N819" s="54"/>
      <c r="O819" s="54"/>
      <c r="P819" s="54"/>
      <c r="Q819" s="54"/>
      <c r="R819" s="54"/>
      <c r="S819" s="54"/>
      <c r="T819" s="54"/>
      <c r="U819" s="54"/>
      <c r="V819" s="54"/>
      <c r="W819" s="54"/>
    </row>
    <row r="820" spans="2:23" x14ac:dyDescent="0.45">
      <c r="B820" s="54"/>
      <c r="C820" s="54"/>
      <c r="D820" s="54"/>
      <c r="E820" s="54"/>
      <c r="F820" s="54"/>
      <c r="G820" s="54"/>
      <c r="H820" s="54"/>
      <c r="I820" s="54"/>
      <c r="J820" s="54"/>
      <c r="K820" s="54"/>
      <c r="L820" s="54"/>
      <c r="M820" s="54"/>
      <c r="N820" s="54"/>
      <c r="O820" s="54"/>
      <c r="P820" s="54"/>
      <c r="Q820" s="54"/>
      <c r="R820" s="54"/>
      <c r="S820" s="54"/>
      <c r="T820" s="54"/>
      <c r="U820" s="54"/>
      <c r="V820" s="54"/>
      <c r="W820" s="54"/>
    </row>
    <row r="821" spans="2:23" x14ac:dyDescent="0.45">
      <c r="B821" s="54"/>
      <c r="C821" s="54"/>
      <c r="D821" s="54"/>
      <c r="E821" s="54"/>
      <c r="F821" s="54"/>
      <c r="G821" s="54"/>
      <c r="H821" s="54"/>
      <c r="I821" s="54"/>
      <c r="J821" s="54"/>
      <c r="K821" s="54"/>
      <c r="L821" s="54"/>
      <c r="M821" s="54"/>
      <c r="N821" s="54"/>
      <c r="O821" s="54"/>
      <c r="P821" s="54"/>
      <c r="Q821" s="54"/>
      <c r="R821" s="54"/>
      <c r="S821" s="54"/>
      <c r="T821" s="54"/>
      <c r="U821" s="54"/>
      <c r="V821" s="54"/>
      <c r="W821" s="54"/>
    </row>
    <row r="822" spans="2:23" x14ac:dyDescent="0.45">
      <c r="B822" s="54"/>
      <c r="C822" s="54"/>
      <c r="D822" s="54"/>
      <c r="E822" s="54"/>
      <c r="F822" s="54"/>
      <c r="G822" s="54"/>
      <c r="H822" s="54"/>
      <c r="I822" s="54"/>
      <c r="J822" s="54"/>
      <c r="K822" s="54"/>
      <c r="L822" s="54"/>
      <c r="M822" s="54"/>
      <c r="N822" s="54"/>
      <c r="O822" s="54"/>
      <c r="P822" s="54"/>
      <c r="Q822" s="54"/>
      <c r="R822" s="54"/>
      <c r="S822" s="54"/>
      <c r="T822" s="54"/>
      <c r="U822" s="54"/>
      <c r="V822" s="54"/>
      <c r="W822" s="54"/>
    </row>
    <row r="823" spans="2:23" x14ac:dyDescent="0.45">
      <c r="B823" s="54"/>
      <c r="C823" s="54"/>
      <c r="D823" s="54"/>
      <c r="E823" s="54"/>
      <c r="F823" s="54"/>
      <c r="G823" s="54"/>
      <c r="H823" s="54"/>
      <c r="I823" s="54"/>
      <c r="J823" s="54"/>
      <c r="K823" s="54"/>
      <c r="L823" s="54"/>
      <c r="M823" s="54"/>
      <c r="N823" s="54"/>
      <c r="O823" s="54"/>
      <c r="P823" s="54"/>
      <c r="Q823" s="54"/>
      <c r="R823" s="54"/>
      <c r="S823" s="54"/>
      <c r="T823" s="54"/>
      <c r="U823" s="54"/>
      <c r="V823" s="54"/>
      <c r="W823" s="54"/>
    </row>
    <row r="824" spans="2:23" x14ac:dyDescent="0.45">
      <c r="B824" s="54"/>
      <c r="C824" s="54"/>
      <c r="D824" s="54"/>
      <c r="E824" s="54"/>
      <c r="F824" s="54"/>
      <c r="G824" s="54"/>
      <c r="H824" s="54"/>
      <c r="I824" s="54"/>
      <c r="J824" s="54"/>
      <c r="K824" s="54"/>
      <c r="L824" s="54"/>
      <c r="M824" s="54"/>
      <c r="N824" s="54"/>
      <c r="O824" s="54"/>
      <c r="P824" s="54"/>
      <c r="Q824" s="54"/>
      <c r="R824" s="54"/>
      <c r="S824" s="54"/>
      <c r="T824" s="54"/>
      <c r="U824" s="54"/>
      <c r="V824" s="54"/>
      <c r="W824" s="54"/>
    </row>
    <row r="825" spans="2:23" x14ac:dyDescent="0.45">
      <c r="B825" s="54"/>
      <c r="C825" s="54"/>
      <c r="D825" s="54"/>
      <c r="E825" s="54"/>
      <c r="F825" s="54"/>
      <c r="G825" s="54"/>
      <c r="H825" s="54"/>
      <c r="I825" s="54"/>
      <c r="J825" s="54"/>
      <c r="K825" s="54"/>
      <c r="L825" s="54"/>
      <c r="M825" s="54"/>
      <c r="N825" s="54"/>
      <c r="O825" s="54"/>
      <c r="P825" s="54"/>
      <c r="Q825" s="54"/>
      <c r="R825" s="54"/>
      <c r="S825" s="54"/>
      <c r="T825" s="54"/>
      <c r="U825" s="54"/>
      <c r="V825" s="54"/>
      <c r="W825" s="54"/>
    </row>
    <row r="826" spans="2:23" x14ac:dyDescent="0.45">
      <c r="B826" s="54"/>
      <c r="C826" s="54"/>
      <c r="D826" s="54"/>
      <c r="E826" s="54"/>
      <c r="F826" s="54"/>
      <c r="G826" s="54"/>
      <c r="H826" s="54"/>
      <c r="I826" s="54"/>
      <c r="J826" s="54"/>
      <c r="K826" s="54"/>
      <c r="L826" s="54"/>
      <c r="M826" s="54"/>
      <c r="N826" s="54"/>
      <c r="O826" s="54"/>
      <c r="P826" s="54"/>
      <c r="Q826" s="54"/>
      <c r="R826" s="54"/>
      <c r="S826" s="54"/>
      <c r="T826" s="54"/>
      <c r="U826" s="54"/>
      <c r="V826" s="54"/>
      <c r="W826" s="54"/>
    </row>
    <row r="827" spans="2:23" x14ac:dyDescent="0.45">
      <c r="B827" s="54"/>
      <c r="C827" s="54"/>
      <c r="D827" s="54"/>
      <c r="E827" s="54"/>
      <c r="F827" s="54"/>
      <c r="G827" s="54"/>
      <c r="H827" s="54"/>
      <c r="I827" s="54"/>
      <c r="J827" s="54"/>
      <c r="K827" s="54"/>
      <c r="L827" s="54"/>
      <c r="M827" s="54"/>
      <c r="N827" s="54"/>
      <c r="O827" s="54"/>
      <c r="P827" s="54"/>
      <c r="Q827" s="54"/>
      <c r="R827" s="54"/>
      <c r="S827" s="54"/>
      <c r="T827" s="54"/>
      <c r="U827" s="54"/>
      <c r="V827" s="54"/>
      <c r="W827" s="54"/>
    </row>
    <row r="828" spans="2:23" x14ac:dyDescent="0.45">
      <c r="B828" s="54"/>
      <c r="C828" s="54"/>
      <c r="D828" s="54"/>
      <c r="E828" s="54"/>
      <c r="F828" s="54"/>
      <c r="G828" s="54"/>
      <c r="H828" s="54"/>
      <c r="I828" s="54"/>
      <c r="J828" s="54"/>
      <c r="K828" s="54"/>
      <c r="L828" s="54"/>
      <c r="M828" s="54"/>
      <c r="N828" s="54"/>
      <c r="O828" s="54"/>
      <c r="P828" s="54"/>
      <c r="Q828" s="54"/>
      <c r="R828" s="54"/>
      <c r="S828" s="54"/>
      <c r="T828" s="54"/>
      <c r="U828" s="54"/>
      <c r="V828" s="54"/>
      <c r="W828" s="54"/>
    </row>
    <row r="829" spans="2:23" x14ac:dyDescent="0.45">
      <c r="B829" s="54"/>
      <c r="C829" s="54"/>
      <c r="D829" s="54"/>
      <c r="E829" s="54"/>
      <c r="F829" s="54"/>
      <c r="G829" s="54"/>
      <c r="H829" s="54"/>
      <c r="I829" s="54"/>
      <c r="J829" s="54"/>
      <c r="K829" s="54"/>
      <c r="L829" s="54"/>
      <c r="M829" s="54"/>
      <c r="N829" s="54"/>
      <c r="O829" s="54"/>
      <c r="P829" s="54"/>
      <c r="Q829" s="54"/>
      <c r="R829" s="54"/>
      <c r="S829" s="54"/>
      <c r="T829" s="54"/>
      <c r="U829" s="54"/>
      <c r="V829" s="54"/>
      <c r="W829" s="54"/>
    </row>
    <row r="830" spans="2:23" x14ac:dyDescent="0.45">
      <c r="B830" s="54"/>
      <c r="C830" s="54"/>
      <c r="D830" s="54"/>
      <c r="E830" s="54"/>
      <c r="F830" s="54"/>
      <c r="G830" s="54"/>
      <c r="H830" s="54"/>
      <c r="I830" s="54"/>
      <c r="J830" s="54"/>
      <c r="K830" s="54"/>
      <c r="L830" s="54"/>
      <c r="M830" s="54"/>
      <c r="N830" s="54"/>
      <c r="O830" s="54"/>
      <c r="P830" s="54"/>
      <c r="Q830" s="54"/>
      <c r="R830" s="54"/>
      <c r="S830" s="54"/>
      <c r="T830" s="54"/>
      <c r="U830" s="54"/>
      <c r="V830" s="54"/>
      <c r="W830" s="54"/>
    </row>
    <row r="831" spans="2:23" x14ac:dyDescent="0.45">
      <c r="B831" s="54"/>
      <c r="C831" s="54"/>
      <c r="D831" s="54"/>
      <c r="E831" s="54"/>
      <c r="F831" s="54"/>
      <c r="G831" s="54"/>
      <c r="H831" s="54"/>
      <c r="I831" s="54"/>
      <c r="J831" s="54"/>
      <c r="K831" s="54"/>
      <c r="L831" s="54"/>
      <c r="M831" s="54"/>
      <c r="N831" s="54"/>
      <c r="O831" s="54"/>
      <c r="P831" s="54"/>
      <c r="Q831" s="54"/>
      <c r="R831" s="54"/>
      <c r="S831" s="54"/>
      <c r="T831" s="54"/>
      <c r="U831" s="54"/>
      <c r="V831" s="54"/>
      <c r="W831" s="54"/>
    </row>
    <row r="832" spans="2:23" x14ac:dyDescent="0.45">
      <c r="B832" s="54"/>
      <c r="C832" s="54"/>
      <c r="D832" s="54"/>
      <c r="E832" s="54"/>
      <c r="F832" s="54"/>
      <c r="G832" s="54"/>
      <c r="H832" s="54"/>
      <c r="I832" s="54"/>
      <c r="J832" s="54"/>
      <c r="K832" s="54"/>
      <c r="L832" s="54"/>
      <c r="M832" s="54"/>
      <c r="N832" s="54"/>
      <c r="O832" s="54"/>
      <c r="P832" s="54"/>
      <c r="Q832" s="54"/>
      <c r="R832" s="54"/>
      <c r="S832" s="54"/>
      <c r="T832" s="54"/>
      <c r="U832" s="54"/>
      <c r="V832" s="54"/>
      <c r="W832" s="54"/>
    </row>
    <row r="833" spans="2:23" x14ac:dyDescent="0.45">
      <c r="B833" s="54"/>
      <c r="C833" s="54"/>
      <c r="D833" s="54"/>
      <c r="E833" s="54"/>
      <c r="F833" s="54"/>
      <c r="G833" s="54"/>
      <c r="H833" s="54"/>
      <c r="I833" s="54"/>
      <c r="J833" s="54"/>
      <c r="K833" s="54"/>
      <c r="L833" s="54"/>
      <c r="M833" s="54"/>
      <c r="N833" s="54"/>
      <c r="O833" s="54"/>
      <c r="P833" s="54"/>
      <c r="Q833" s="54"/>
      <c r="R833" s="54"/>
      <c r="S833" s="54"/>
      <c r="T833" s="54"/>
      <c r="U833" s="54"/>
      <c r="V833" s="54"/>
      <c r="W833" s="54"/>
    </row>
    <row r="834" spans="2:23" x14ac:dyDescent="0.45">
      <c r="B834" s="54"/>
      <c r="C834" s="54"/>
      <c r="D834" s="54"/>
      <c r="E834" s="54"/>
      <c r="F834" s="54"/>
      <c r="G834" s="54"/>
      <c r="H834" s="54"/>
      <c r="I834" s="54"/>
      <c r="J834" s="54"/>
      <c r="K834" s="54"/>
      <c r="L834" s="54"/>
      <c r="M834" s="54"/>
      <c r="N834" s="54"/>
      <c r="O834" s="54"/>
      <c r="P834" s="54"/>
      <c r="Q834" s="54"/>
      <c r="R834" s="54"/>
      <c r="S834" s="54"/>
      <c r="T834" s="54"/>
      <c r="U834" s="54"/>
      <c r="V834" s="54"/>
      <c r="W834" s="54"/>
    </row>
    <row r="835" spans="2:23" x14ac:dyDescent="0.45">
      <c r="B835" s="54"/>
      <c r="C835" s="54"/>
      <c r="D835" s="54"/>
      <c r="E835" s="54"/>
      <c r="F835" s="54"/>
      <c r="G835" s="54"/>
      <c r="H835" s="54"/>
      <c r="I835" s="54"/>
      <c r="J835" s="54"/>
      <c r="K835" s="54"/>
      <c r="L835" s="54"/>
      <c r="M835" s="54"/>
      <c r="N835" s="54"/>
      <c r="O835" s="54"/>
      <c r="P835" s="54"/>
      <c r="Q835" s="54"/>
      <c r="R835" s="54"/>
      <c r="S835" s="54"/>
      <c r="T835" s="54"/>
      <c r="U835" s="54"/>
      <c r="V835" s="54"/>
      <c r="W835" s="54"/>
    </row>
    <row r="836" spans="2:23" x14ac:dyDescent="0.45">
      <c r="B836" s="54"/>
      <c r="C836" s="54"/>
      <c r="D836" s="54"/>
      <c r="E836" s="54"/>
      <c r="F836" s="54"/>
      <c r="G836" s="54"/>
      <c r="H836" s="54"/>
      <c r="I836" s="54"/>
      <c r="J836" s="54"/>
      <c r="K836" s="54"/>
      <c r="L836" s="54"/>
      <c r="M836" s="54"/>
      <c r="N836" s="54"/>
      <c r="O836" s="54"/>
      <c r="P836" s="54"/>
      <c r="Q836" s="54"/>
      <c r="R836" s="54"/>
      <c r="S836" s="54"/>
      <c r="T836" s="54"/>
      <c r="U836" s="54"/>
      <c r="V836" s="54"/>
      <c r="W836" s="54"/>
    </row>
    <row r="837" spans="2:23" x14ac:dyDescent="0.45">
      <c r="B837" s="54"/>
      <c r="C837" s="54"/>
      <c r="D837" s="54"/>
      <c r="E837" s="54"/>
      <c r="F837" s="54"/>
      <c r="G837" s="54"/>
      <c r="H837" s="54"/>
      <c r="I837" s="54"/>
      <c r="J837" s="54"/>
      <c r="K837" s="54"/>
      <c r="L837" s="54"/>
      <c r="M837" s="54"/>
      <c r="N837" s="54"/>
      <c r="O837" s="54"/>
      <c r="P837" s="54"/>
      <c r="Q837" s="54"/>
      <c r="R837" s="54"/>
      <c r="S837" s="54"/>
      <c r="T837" s="54"/>
      <c r="U837" s="54"/>
      <c r="V837" s="54"/>
      <c r="W837" s="54"/>
    </row>
    <row r="838" spans="2:23" x14ac:dyDescent="0.45">
      <c r="B838" s="54"/>
      <c r="C838" s="54"/>
      <c r="D838" s="54"/>
      <c r="E838" s="54"/>
      <c r="F838" s="54"/>
      <c r="G838" s="54"/>
      <c r="H838" s="54"/>
      <c r="I838" s="54"/>
      <c r="J838" s="54"/>
      <c r="K838" s="54"/>
      <c r="L838" s="54"/>
      <c r="M838" s="54"/>
      <c r="N838" s="54"/>
      <c r="O838" s="54"/>
      <c r="P838" s="54"/>
      <c r="Q838" s="54"/>
      <c r="R838" s="54"/>
      <c r="S838" s="54"/>
      <c r="T838" s="54"/>
      <c r="U838" s="54"/>
      <c r="V838" s="54"/>
      <c r="W838" s="54"/>
    </row>
    <row r="839" spans="2:23" x14ac:dyDescent="0.45">
      <c r="B839" s="54"/>
      <c r="C839" s="54"/>
      <c r="D839" s="54"/>
      <c r="E839" s="54"/>
      <c r="F839" s="54"/>
      <c r="G839" s="54"/>
      <c r="H839" s="54"/>
      <c r="I839" s="54"/>
      <c r="J839" s="54"/>
      <c r="K839" s="54"/>
      <c r="L839" s="54"/>
      <c r="M839" s="54"/>
      <c r="N839" s="54"/>
      <c r="O839" s="54"/>
      <c r="P839" s="54"/>
      <c r="Q839" s="54"/>
      <c r="R839" s="54"/>
      <c r="S839" s="54"/>
      <c r="T839" s="54"/>
      <c r="U839" s="54"/>
      <c r="V839" s="54"/>
      <c r="W839" s="54"/>
    </row>
    <row r="840" spans="2:23" x14ac:dyDescent="0.45">
      <c r="B840" s="54"/>
      <c r="C840" s="54"/>
      <c r="D840" s="54"/>
      <c r="E840" s="54"/>
      <c r="F840" s="54"/>
      <c r="G840" s="54"/>
      <c r="H840" s="54"/>
      <c r="I840" s="54"/>
      <c r="J840" s="54"/>
      <c r="K840" s="54"/>
      <c r="L840" s="54"/>
      <c r="M840" s="54"/>
      <c r="N840" s="54"/>
      <c r="O840" s="54"/>
      <c r="P840" s="54"/>
      <c r="Q840" s="54"/>
      <c r="R840" s="54"/>
      <c r="S840" s="54"/>
      <c r="T840" s="54"/>
      <c r="U840" s="54"/>
      <c r="V840" s="54"/>
      <c r="W840" s="54"/>
    </row>
    <row r="841" spans="2:23" x14ac:dyDescent="0.45">
      <c r="B841" s="54"/>
      <c r="C841" s="54"/>
      <c r="D841" s="54"/>
      <c r="E841" s="54"/>
      <c r="F841" s="54"/>
      <c r="G841" s="54"/>
      <c r="H841" s="54"/>
      <c r="I841" s="54"/>
      <c r="J841" s="54"/>
      <c r="K841" s="54"/>
      <c r="L841" s="54"/>
      <c r="M841" s="54"/>
      <c r="N841" s="54"/>
      <c r="O841" s="54"/>
      <c r="P841" s="54"/>
      <c r="Q841" s="54"/>
      <c r="R841" s="54"/>
      <c r="S841" s="54"/>
      <c r="T841" s="54"/>
      <c r="U841" s="54"/>
      <c r="V841" s="54"/>
      <c r="W841" s="54"/>
    </row>
    <row r="842" spans="2:23" x14ac:dyDescent="0.45">
      <c r="B842" s="54"/>
      <c r="C842" s="54"/>
      <c r="D842" s="54"/>
      <c r="E842" s="54"/>
      <c r="F842" s="54"/>
      <c r="G842" s="54"/>
      <c r="H842" s="54"/>
      <c r="I842" s="54"/>
      <c r="J842" s="54"/>
      <c r="K842" s="54"/>
      <c r="L842" s="54"/>
      <c r="M842" s="54"/>
      <c r="N842" s="54"/>
      <c r="O842" s="54"/>
      <c r="P842" s="54"/>
      <c r="Q842" s="54"/>
      <c r="R842" s="54"/>
      <c r="S842" s="54"/>
      <c r="T842" s="54"/>
      <c r="U842" s="54"/>
      <c r="V842" s="54"/>
      <c r="W842" s="54"/>
    </row>
    <row r="843" spans="2:23" x14ac:dyDescent="0.45">
      <c r="B843" s="54"/>
      <c r="C843" s="54"/>
      <c r="D843" s="54"/>
      <c r="E843" s="54"/>
      <c r="F843" s="54"/>
      <c r="G843" s="54"/>
      <c r="H843" s="54"/>
      <c r="I843" s="54"/>
      <c r="J843" s="54"/>
      <c r="K843" s="54"/>
      <c r="L843" s="54"/>
      <c r="M843" s="54"/>
      <c r="N843" s="54"/>
      <c r="O843" s="54"/>
      <c r="P843" s="54"/>
      <c r="Q843" s="54"/>
      <c r="R843" s="54"/>
      <c r="S843" s="54"/>
      <c r="T843" s="54"/>
      <c r="U843" s="54"/>
      <c r="V843" s="54"/>
      <c r="W843" s="54"/>
    </row>
    <row r="844" spans="2:23" x14ac:dyDescent="0.45">
      <c r="B844" s="54"/>
      <c r="C844" s="54"/>
      <c r="D844" s="54"/>
      <c r="E844" s="54"/>
      <c r="F844" s="54"/>
      <c r="G844" s="54"/>
      <c r="H844" s="54"/>
      <c r="I844" s="54"/>
      <c r="J844" s="54"/>
      <c r="K844" s="54"/>
      <c r="L844" s="54"/>
      <c r="M844" s="54"/>
      <c r="N844" s="54"/>
      <c r="O844" s="54"/>
      <c r="P844" s="54"/>
      <c r="Q844" s="54"/>
      <c r="R844" s="54"/>
      <c r="S844" s="54"/>
      <c r="T844" s="54"/>
      <c r="U844" s="54"/>
      <c r="V844" s="54"/>
      <c r="W844" s="54"/>
    </row>
    <row r="845" spans="2:23" x14ac:dyDescent="0.45">
      <c r="B845" s="54"/>
      <c r="C845" s="54"/>
      <c r="D845" s="54"/>
      <c r="E845" s="54"/>
      <c r="F845" s="54"/>
      <c r="G845" s="54"/>
      <c r="H845" s="54"/>
      <c r="I845" s="54"/>
      <c r="J845" s="54"/>
      <c r="K845" s="54"/>
      <c r="L845" s="54"/>
      <c r="M845" s="54"/>
      <c r="N845" s="54"/>
      <c r="O845" s="54"/>
      <c r="P845" s="54"/>
      <c r="Q845" s="54"/>
      <c r="R845" s="54"/>
      <c r="S845" s="54"/>
      <c r="T845" s="54"/>
      <c r="U845" s="54"/>
      <c r="V845" s="54"/>
      <c r="W845" s="54"/>
    </row>
    <row r="846" spans="2:23" x14ac:dyDescent="0.45">
      <c r="B846" s="54"/>
      <c r="C846" s="54"/>
      <c r="D846" s="54"/>
      <c r="E846" s="54"/>
      <c r="F846" s="54"/>
      <c r="G846" s="54"/>
      <c r="H846" s="54"/>
      <c r="I846" s="54"/>
      <c r="J846" s="54"/>
      <c r="K846" s="54"/>
      <c r="L846" s="54"/>
      <c r="M846" s="54"/>
      <c r="N846" s="54"/>
      <c r="O846" s="54"/>
      <c r="P846" s="54"/>
      <c r="Q846" s="54"/>
      <c r="R846" s="54"/>
      <c r="S846" s="54"/>
      <c r="T846" s="54"/>
      <c r="U846" s="54"/>
      <c r="V846" s="54"/>
      <c r="W846" s="54"/>
    </row>
    <row r="847" spans="2:23" x14ac:dyDescent="0.45">
      <c r="B847" s="54"/>
      <c r="C847" s="54"/>
      <c r="D847" s="54"/>
      <c r="E847" s="54"/>
      <c r="F847" s="54"/>
      <c r="G847" s="54"/>
      <c r="H847" s="54"/>
      <c r="I847" s="54"/>
      <c r="J847" s="54"/>
      <c r="K847" s="54"/>
      <c r="L847" s="54"/>
      <c r="M847" s="54"/>
      <c r="N847" s="54"/>
      <c r="O847" s="54"/>
      <c r="P847" s="54"/>
      <c r="Q847" s="54"/>
      <c r="R847" s="54"/>
      <c r="S847" s="54"/>
      <c r="T847" s="54"/>
      <c r="U847" s="54"/>
      <c r="V847" s="54"/>
      <c r="W847" s="54"/>
    </row>
    <row r="848" spans="2:23" x14ac:dyDescent="0.45">
      <c r="B848" s="54"/>
      <c r="C848" s="54"/>
      <c r="D848" s="54"/>
      <c r="E848" s="54"/>
      <c r="F848" s="54"/>
      <c r="G848" s="54"/>
      <c r="H848" s="54"/>
      <c r="I848" s="54"/>
      <c r="J848" s="54"/>
      <c r="K848" s="54"/>
      <c r="L848" s="54"/>
      <c r="M848" s="54"/>
      <c r="N848" s="54"/>
      <c r="O848" s="54"/>
      <c r="P848" s="54"/>
      <c r="Q848" s="54"/>
      <c r="R848" s="54"/>
      <c r="S848" s="54"/>
      <c r="T848" s="54"/>
      <c r="U848" s="54"/>
      <c r="V848" s="54"/>
      <c r="W848" s="54"/>
    </row>
    <row r="849" spans="2:23" x14ac:dyDescent="0.45">
      <c r="B849" s="54"/>
      <c r="C849" s="54"/>
      <c r="D849" s="54"/>
      <c r="E849" s="54"/>
      <c r="F849" s="54"/>
      <c r="G849" s="54"/>
      <c r="H849" s="54"/>
      <c r="I849" s="54"/>
      <c r="J849" s="54"/>
      <c r="K849" s="54"/>
      <c r="L849" s="54"/>
      <c r="M849" s="54"/>
      <c r="N849" s="54"/>
      <c r="O849" s="54"/>
      <c r="P849" s="54"/>
      <c r="Q849" s="54"/>
      <c r="R849" s="54"/>
      <c r="S849" s="54"/>
      <c r="T849" s="54"/>
      <c r="U849" s="54"/>
      <c r="V849" s="54"/>
      <c r="W849" s="54"/>
    </row>
    <row r="850" spans="2:23" x14ac:dyDescent="0.45">
      <c r="B850" s="54"/>
      <c r="C850" s="54"/>
      <c r="D850" s="54"/>
      <c r="E850" s="54"/>
      <c r="F850" s="54"/>
      <c r="G850" s="54"/>
      <c r="H850" s="54"/>
      <c r="I850" s="54"/>
      <c r="J850" s="54"/>
      <c r="K850" s="54"/>
      <c r="L850" s="54"/>
      <c r="M850" s="54"/>
      <c r="N850" s="54"/>
      <c r="O850" s="54"/>
      <c r="P850" s="54"/>
      <c r="Q850" s="54"/>
      <c r="R850" s="54"/>
      <c r="S850" s="54"/>
      <c r="T850" s="54"/>
      <c r="U850" s="54"/>
      <c r="V850" s="54"/>
      <c r="W850" s="54"/>
    </row>
    <row r="851" spans="2:23" x14ac:dyDescent="0.45">
      <c r="B851" s="54"/>
      <c r="C851" s="54"/>
      <c r="D851" s="54"/>
      <c r="E851" s="54"/>
      <c r="F851" s="54"/>
      <c r="G851" s="54"/>
      <c r="H851" s="54"/>
      <c r="I851" s="54"/>
      <c r="J851" s="54"/>
      <c r="K851" s="54"/>
      <c r="L851" s="54"/>
      <c r="M851" s="54"/>
      <c r="N851" s="54"/>
      <c r="O851" s="54"/>
      <c r="P851" s="54"/>
      <c r="Q851" s="54"/>
      <c r="R851" s="54"/>
      <c r="S851" s="54"/>
      <c r="T851" s="54"/>
      <c r="U851" s="54"/>
      <c r="V851" s="54"/>
      <c r="W851" s="54"/>
    </row>
    <row r="852" spans="2:23" x14ac:dyDescent="0.45">
      <c r="B852" s="54"/>
      <c r="C852" s="54"/>
      <c r="D852" s="54"/>
      <c r="E852" s="54"/>
      <c r="F852" s="54"/>
      <c r="G852" s="54"/>
      <c r="H852" s="54"/>
      <c r="I852" s="54"/>
      <c r="J852" s="54"/>
      <c r="K852" s="54"/>
      <c r="L852" s="54"/>
      <c r="M852" s="54"/>
      <c r="N852" s="54"/>
      <c r="O852" s="54"/>
      <c r="P852" s="54"/>
      <c r="Q852" s="54"/>
      <c r="R852" s="54"/>
      <c r="S852" s="54"/>
      <c r="T852" s="54"/>
      <c r="U852" s="54"/>
      <c r="V852" s="54"/>
      <c r="W852" s="54"/>
    </row>
    <row r="853" spans="2:23" x14ac:dyDescent="0.45">
      <c r="B853" s="54"/>
      <c r="C853" s="54"/>
      <c r="D853" s="54"/>
      <c r="E853" s="54"/>
      <c r="F853" s="54"/>
      <c r="G853" s="54"/>
      <c r="H853" s="54"/>
      <c r="I853" s="54"/>
      <c r="J853" s="54"/>
      <c r="K853" s="54"/>
      <c r="L853" s="54"/>
      <c r="M853" s="54"/>
      <c r="N853" s="54"/>
      <c r="O853" s="54"/>
      <c r="P853" s="54"/>
      <c r="Q853" s="54"/>
      <c r="R853" s="54"/>
      <c r="S853" s="54"/>
      <c r="T853" s="54"/>
      <c r="U853" s="54"/>
      <c r="V853" s="54"/>
      <c r="W853" s="54"/>
    </row>
    <row r="854" spans="2:23" x14ac:dyDescent="0.45">
      <c r="B854" s="54"/>
      <c r="C854" s="54"/>
      <c r="D854" s="54"/>
      <c r="E854" s="54"/>
      <c r="F854" s="54"/>
      <c r="G854" s="54"/>
      <c r="H854" s="54"/>
      <c r="I854" s="54"/>
      <c r="J854" s="54"/>
      <c r="K854" s="54"/>
      <c r="L854" s="54"/>
      <c r="M854" s="54"/>
      <c r="N854" s="54"/>
      <c r="O854" s="54"/>
      <c r="P854" s="54"/>
      <c r="Q854" s="54"/>
      <c r="R854" s="54"/>
      <c r="S854" s="54"/>
      <c r="T854" s="54"/>
      <c r="U854" s="54"/>
      <c r="V854" s="54"/>
      <c r="W854" s="54"/>
    </row>
    <row r="855" spans="2:23" x14ac:dyDescent="0.45">
      <c r="B855" s="54"/>
      <c r="C855" s="54"/>
      <c r="D855" s="54"/>
      <c r="E855" s="54"/>
      <c r="F855" s="54"/>
      <c r="G855" s="54"/>
      <c r="H855" s="54"/>
      <c r="I855" s="54"/>
      <c r="J855" s="54"/>
      <c r="K855" s="54"/>
      <c r="L855" s="54"/>
      <c r="M855" s="54"/>
      <c r="N855" s="54"/>
      <c r="O855" s="54"/>
      <c r="P855" s="54"/>
      <c r="Q855" s="54"/>
      <c r="R855" s="54"/>
      <c r="S855" s="54"/>
      <c r="T855" s="54"/>
      <c r="U855" s="54"/>
      <c r="V855" s="54"/>
      <c r="W855" s="54"/>
    </row>
    <row r="856" spans="2:23" x14ac:dyDescent="0.45">
      <c r="B856" s="54"/>
      <c r="C856" s="54"/>
      <c r="D856" s="54"/>
      <c r="E856" s="54"/>
      <c r="F856" s="54"/>
      <c r="G856" s="54"/>
      <c r="H856" s="54"/>
      <c r="I856" s="54"/>
      <c r="J856" s="54"/>
      <c r="K856" s="54"/>
      <c r="L856" s="54"/>
      <c r="M856" s="54"/>
      <c r="N856" s="54"/>
      <c r="O856" s="54"/>
      <c r="P856" s="54"/>
      <c r="Q856" s="54"/>
      <c r="R856" s="54"/>
      <c r="S856" s="54"/>
      <c r="T856" s="54"/>
      <c r="U856" s="54"/>
      <c r="V856" s="54"/>
      <c r="W856" s="54"/>
    </row>
    <row r="857" spans="2:23" x14ac:dyDescent="0.45">
      <c r="B857" s="54"/>
      <c r="C857" s="54"/>
      <c r="D857" s="54"/>
      <c r="E857" s="54"/>
      <c r="F857" s="54"/>
      <c r="G857" s="54"/>
      <c r="H857" s="54"/>
      <c r="I857" s="54"/>
      <c r="J857" s="54"/>
      <c r="K857" s="54"/>
      <c r="L857" s="54"/>
      <c r="M857" s="54"/>
      <c r="N857" s="54"/>
      <c r="O857" s="54"/>
      <c r="P857" s="54"/>
      <c r="Q857" s="54"/>
      <c r="R857" s="54"/>
      <c r="S857" s="54"/>
      <c r="T857" s="54"/>
      <c r="U857" s="54"/>
      <c r="V857" s="54"/>
      <c r="W857" s="54"/>
    </row>
    <row r="858" spans="2:23" x14ac:dyDescent="0.45">
      <c r="B858" s="54"/>
      <c r="C858" s="54"/>
      <c r="D858" s="54"/>
      <c r="E858" s="54"/>
      <c r="F858" s="54"/>
      <c r="G858" s="54"/>
      <c r="H858" s="54"/>
      <c r="I858" s="54"/>
      <c r="J858" s="54"/>
      <c r="K858" s="54"/>
      <c r="L858" s="54"/>
      <c r="M858" s="54"/>
      <c r="N858" s="54"/>
      <c r="O858" s="54"/>
      <c r="P858" s="54"/>
      <c r="Q858" s="54"/>
      <c r="R858" s="54"/>
      <c r="S858" s="54"/>
      <c r="T858" s="54"/>
      <c r="U858" s="54"/>
      <c r="V858" s="54"/>
      <c r="W858" s="54"/>
    </row>
    <row r="859" spans="2:23" x14ac:dyDescent="0.45">
      <c r="B859" s="54"/>
      <c r="C859" s="54"/>
      <c r="D859" s="54"/>
      <c r="E859" s="54"/>
      <c r="F859" s="54"/>
      <c r="G859" s="54"/>
      <c r="H859" s="54"/>
      <c r="I859" s="54"/>
      <c r="J859" s="54"/>
      <c r="K859" s="54"/>
      <c r="L859" s="54"/>
      <c r="M859" s="54"/>
      <c r="N859" s="54"/>
      <c r="O859" s="54"/>
      <c r="P859" s="54"/>
      <c r="Q859" s="54"/>
      <c r="R859" s="54"/>
      <c r="S859" s="54"/>
      <c r="T859" s="54"/>
      <c r="U859" s="54"/>
      <c r="V859" s="54"/>
      <c r="W859" s="54"/>
    </row>
    <row r="860" spans="2:23" x14ac:dyDescent="0.45">
      <c r="B860" s="54"/>
      <c r="C860" s="54"/>
      <c r="D860" s="54"/>
      <c r="E860" s="54"/>
      <c r="F860" s="54"/>
      <c r="G860" s="54"/>
      <c r="H860" s="54"/>
      <c r="I860" s="54"/>
      <c r="J860" s="54"/>
      <c r="K860" s="54"/>
      <c r="L860" s="54"/>
      <c r="M860" s="54"/>
      <c r="N860" s="54"/>
      <c r="O860" s="54"/>
      <c r="P860" s="54"/>
      <c r="Q860" s="54"/>
      <c r="R860" s="54"/>
      <c r="S860" s="54"/>
      <c r="T860" s="54"/>
      <c r="U860" s="54"/>
      <c r="V860" s="54"/>
      <c r="W860" s="54"/>
    </row>
    <row r="861" spans="2:23" x14ac:dyDescent="0.45">
      <c r="B861" s="54"/>
      <c r="C861" s="54"/>
      <c r="D861" s="54"/>
      <c r="E861" s="54"/>
      <c r="F861" s="54"/>
      <c r="G861" s="54"/>
      <c r="H861" s="54"/>
      <c r="I861" s="54"/>
      <c r="J861" s="54"/>
      <c r="K861" s="54"/>
      <c r="L861" s="54"/>
      <c r="M861" s="54"/>
      <c r="N861" s="54"/>
      <c r="O861" s="54"/>
      <c r="P861" s="54"/>
      <c r="Q861" s="54"/>
      <c r="R861" s="54"/>
      <c r="S861" s="54"/>
      <c r="T861" s="54"/>
      <c r="U861" s="54"/>
      <c r="V861" s="54"/>
      <c r="W861" s="54"/>
    </row>
    <row r="862" spans="2:23" x14ac:dyDescent="0.45">
      <c r="B862" s="54"/>
      <c r="C862" s="54"/>
      <c r="D862" s="54"/>
      <c r="E862" s="54"/>
      <c r="F862" s="54"/>
      <c r="G862" s="54"/>
      <c r="H862" s="54"/>
      <c r="I862" s="54"/>
      <c r="J862" s="54"/>
      <c r="K862" s="54"/>
      <c r="L862" s="54"/>
      <c r="M862" s="54"/>
      <c r="N862" s="54"/>
      <c r="O862" s="54"/>
      <c r="P862" s="54"/>
      <c r="Q862" s="54"/>
      <c r="R862" s="54"/>
      <c r="S862" s="54"/>
      <c r="T862" s="54"/>
      <c r="U862" s="54"/>
      <c r="V862" s="54"/>
      <c r="W862" s="54"/>
    </row>
    <row r="863" spans="2:23" x14ac:dyDescent="0.45">
      <c r="B863" s="54"/>
      <c r="C863" s="54"/>
      <c r="D863" s="54"/>
      <c r="E863" s="54"/>
      <c r="F863" s="54"/>
      <c r="G863" s="54"/>
      <c r="H863" s="54"/>
      <c r="I863" s="54"/>
      <c r="J863" s="54"/>
      <c r="K863" s="54"/>
      <c r="L863" s="54"/>
      <c r="M863" s="54"/>
      <c r="N863" s="54"/>
      <c r="O863" s="54"/>
      <c r="P863" s="54"/>
      <c r="Q863" s="54"/>
      <c r="R863" s="54"/>
      <c r="S863" s="54"/>
      <c r="T863" s="54"/>
      <c r="U863" s="54"/>
      <c r="V863" s="54"/>
      <c r="W863" s="54"/>
    </row>
    <row r="864" spans="2:23" x14ac:dyDescent="0.45">
      <c r="B864" s="54"/>
      <c r="C864" s="54"/>
      <c r="D864" s="54"/>
      <c r="E864" s="54"/>
      <c r="F864" s="54"/>
      <c r="G864" s="54"/>
      <c r="H864" s="54"/>
      <c r="I864" s="54"/>
      <c r="J864" s="54"/>
      <c r="K864" s="54"/>
      <c r="L864" s="54"/>
      <c r="M864" s="54"/>
      <c r="N864" s="54"/>
      <c r="O864" s="54"/>
      <c r="P864" s="54"/>
      <c r="Q864" s="54"/>
      <c r="R864" s="54"/>
      <c r="S864" s="54"/>
      <c r="T864" s="54"/>
      <c r="U864" s="54"/>
      <c r="V864" s="54"/>
      <c r="W864" s="54"/>
    </row>
    <row r="865" spans="2:23" x14ac:dyDescent="0.45">
      <c r="B865" s="54"/>
      <c r="C865" s="54"/>
      <c r="D865" s="54"/>
      <c r="E865" s="54"/>
      <c r="F865" s="54"/>
      <c r="G865" s="54"/>
      <c r="H865" s="54"/>
      <c r="I865" s="54"/>
      <c r="J865" s="54"/>
      <c r="K865" s="54"/>
      <c r="L865" s="54"/>
      <c r="M865" s="54"/>
      <c r="N865" s="54"/>
      <c r="O865" s="54"/>
      <c r="P865" s="54"/>
      <c r="Q865" s="54"/>
      <c r="R865" s="54"/>
      <c r="S865" s="54"/>
      <c r="T865" s="54"/>
      <c r="U865" s="54"/>
      <c r="V865" s="54"/>
      <c r="W865" s="54"/>
    </row>
    <row r="866" spans="2:23" x14ac:dyDescent="0.45">
      <c r="B866" s="54"/>
      <c r="C866" s="54"/>
      <c r="D866" s="54"/>
      <c r="E866" s="54"/>
      <c r="F866" s="54"/>
      <c r="G866" s="54"/>
      <c r="H866" s="54"/>
      <c r="I866" s="54"/>
      <c r="J866" s="54"/>
      <c r="K866" s="54"/>
      <c r="L866" s="54"/>
      <c r="M866" s="54"/>
      <c r="N866" s="54"/>
      <c r="O866" s="54"/>
      <c r="P866" s="54"/>
      <c r="Q866" s="54"/>
      <c r="R866" s="54"/>
      <c r="S866" s="54"/>
      <c r="T866" s="54"/>
      <c r="U866" s="54"/>
      <c r="V866" s="54"/>
      <c r="W866" s="54"/>
    </row>
    <row r="867" spans="2:23" x14ac:dyDescent="0.45">
      <c r="B867" s="54"/>
      <c r="C867" s="54"/>
      <c r="D867" s="54"/>
      <c r="E867" s="54"/>
      <c r="F867" s="54"/>
      <c r="G867" s="54"/>
      <c r="H867" s="54"/>
      <c r="I867" s="54"/>
      <c r="J867" s="54"/>
      <c r="K867" s="54"/>
      <c r="L867" s="54"/>
      <c r="M867" s="54"/>
      <c r="N867" s="54"/>
      <c r="O867" s="54"/>
      <c r="P867" s="54"/>
      <c r="Q867" s="54"/>
      <c r="R867" s="54"/>
      <c r="S867" s="54"/>
      <c r="T867" s="54"/>
      <c r="U867" s="54"/>
      <c r="V867" s="54"/>
      <c r="W867" s="54"/>
    </row>
    <row r="868" spans="2:23" x14ac:dyDescent="0.45">
      <c r="B868" s="54"/>
      <c r="C868" s="54"/>
      <c r="D868" s="54"/>
      <c r="E868" s="54"/>
      <c r="F868" s="54"/>
      <c r="G868" s="54"/>
      <c r="H868" s="54"/>
      <c r="I868" s="54"/>
      <c r="J868" s="54"/>
      <c r="K868" s="54"/>
      <c r="L868" s="54"/>
      <c r="M868" s="54"/>
      <c r="N868" s="54"/>
      <c r="O868" s="54"/>
      <c r="P868" s="54"/>
      <c r="Q868" s="54"/>
      <c r="R868" s="54"/>
      <c r="S868" s="54"/>
      <c r="T868" s="54"/>
      <c r="U868" s="54"/>
      <c r="V868" s="54"/>
      <c r="W868" s="54"/>
    </row>
    <row r="869" spans="2:23" x14ac:dyDescent="0.45">
      <c r="B869" s="54"/>
      <c r="C869" s="54"/>
      <c r="D869" s="54"/>
      <c r="E869" s="54"/>
      <c r="F869" s="54"/>
      <c r="G869" s="54"/>
      <c r="H869" s="54"/>
      <c r="I869" s="54"/>
      <c r="J869" s="54"/>
      <c r="K869" s="54"/>
      <c r="L869" s="54"/>
      <c r="M869" s="54"/>
      <c r="N869" s="54"/>
      <c r="O869" s="54"/>
      <c r="P869" s="54"/>
      <c r="Q869" s="54"/>
      <c r="R869" s="54"/>
      <c r="S869" s="54"/>
      <c r="T869" s="54"/>
      <c r="U869" s="54"/>
      <c r="V869" s="54"/>
      <c r="W869" s="54"/>
    </row>
    <row r="870" spans="2:23" x14ac:dyDescent="0.45">
      <c r="B870" s="54"/>
      <c r="C870" s="54"/>
      <c r="D870" s="54"/>
      <c r="E870" s="54"/>
      <c r="F870" s="54"/>
      <c r="G870" s="54"/>
      <c r="H870" s="54"/>
      <c r="I870" s="54"/>
      <c r="J870" s="54"/>
      <c r="K870" s="54"/>
      <c r="L870" s="54"/>
      <c r="M870" s="54"/>
      <c r="N870" s="54"/>
      <c r="O870" s="54"/>
      <c r="P870" s="54"/>
      <c r="Q870" s="54"/>
      <c r="R870" s="54"/>
      <c r="S870" s="54"/>
      <c r="T870" s="54"/>
      <c r="U870" s="54"/>
      <c r="V870" s="54"/>
      <c r="W870" s="54"/>
    </row>
    <row r="871" spans="2:23" x14ac:dyDescent="0.45">
      <c r="B871" s="54"/>
      <c r="C871" s="54"/>
      <c r="D871" s="54"/>
      <c r="E871" s="54"/>
      <c r="F871" s="54"/>
      <c r="G871" s="54"/>
      <c r="H871" s="54"/>
      <c r="I871" s="54"/>
      <c r="J871" s="54"/>
      <c r="K871" s="54"/>
      <c r="L871" s="54"/>
      <c r="M871" s="54"/>
      <c r="N871" s="54"/>
      <c r="O871" s="54"/>
      <c r="P871" s="54"/>
      <c r="Q871" s="54"/>
      <c r="R871" s="54"/>
      <c r="S871" s="54"/>
      <c r="T871" s="54"/>
      <c r="U871" s="54"/>
      <c r="V871" s="54"/>
      <c r="W871" s="54"/>
    </row>
    <row r="872" spans="2:23" x14ac:dyDescent="0.45">
      <c r="B872" s="54"/>
      <c r="C872" s="54"/>
      <c r="D872" s="54"/>
      <c r="E872" s="54"/>
      <c r="F872" s="54"/>
      <c r="G872" s="54"/>
      <c r="H872" s="54"/>
      <c r="I872" s="54"/>
      <c r="J872" s="54"/>
      <c r="K872" s="54"/>
      <c r="L872" s="54"/>
      <c r="M872" s="54"/>
      <c r="N872" s="54"/>
      <c r="O872" s="54"/>
      <c r="P872" s="54"/>
      <c r="Q872" s="54"/>
      <c r="R872" s="54"/>
      <c r="S872" s="54"/>
      <c r="T872" s="54"/>
      <c r="U872" s="54"/>
      <c r="V872" s="54"/>
      <c r="W872" s="54"/>
    </row>
    <row r="873" spans="2:23" x14ac:dyDescent="0.45">
      <c r="B873" s="54"/>
      <c r="C873" s="54"/>
      <c r="D873" s="54"/>
      <c r="E873" s="54"/>
      <c r="F873" s="54"/>
      <c r="G873" s="54"/>
      <c r="H873" s="54"/>
      <c r="I873" s="54"/>
      <c r="J873" s="54"/>
      <c r="K873" s="54"/>
      <c r="L873" s="54"/>
      <c r="M873" s="54"/>
      <c r="N873" s="54"/>
      <c r="O873" s="54"/>
      <c r="P873" s="54"/>
      <c r="Q873" s="54"/>
      <c r="R873" s="54"/>
      <c r="S873" s="54"/>
      <c r="T873" s="54"/>
      <c r="U873" s="54"/>
      <c r="V873" s="54"/>
      <c r="W873" s="54"/>
    </row>
    <row r="874" spans="2:23" x14ac:dyDescent="0.45">
      <c r="B874" s="54"/>
      <c r="C874" s="54"/>
      <c r="D874" s="54"/>
      <c r="E874" s="54"/>
      <c r="F874" s="54"/>
      <c r="G874" s="54"/>
      <c r="H874" s="54"/>
      <c r="I874" s="54"/>
      <c r="J874" s="54"/>
      <c r="K874" s="54"/>
      <c r="L874" s="54"/>
      <c r="M874" s="54"/>
      <c r="N874" s="54"/>
      <c r="O874" s="54"/>
      <c r="P874" s="54"/>
      <c r="Q874" s="54"/>
      <c r="R874" s="54"/>
      <c r="S874" s="54"/>
      <c r="T874" s="54"/>
      <c r="U874" s="54"/>
      <c r="V874" s="54"/>
      <c r="W874" s="54"/>
    </row>
    <row r="875" spans="2:23" x14ac:dyDescent="0.45">
      <c r="B875" s="54"/>
      <c r="C875" s="54"/>
      <c r="D875" s="54"/>
      <c r="E875" s="54"/>
      <c r="F875" s="54"/>
      <c r="G875" s="54"/>
      <c r="H875" s="54"/>
      <c r="I875" s="54"/>
      <c r="J875" s="54"/>
      <c r="K875" s="54"/>
      <c r="L875" s="54"/>
      <c r="M875" s="54"/>
      <c r="N875" s="54"/>
      <c r="O875" s="54"/>
      <c r="P875" s="54"/>
      <c r="Q875" s="54"/>
      <c r="R875" s="54"/>
      <c r="S875" s="54"/>
      <c r="T875" s="54"/>
      <c r="U875" s="54"/>
      <c r="V875" s="54"/>
      <c r="W875" s="54"/>
    </row>
    <row r="876" spans="2:23" x14ac:dyDescent="0.45">
      <c r="B876" s="54"/>
      <c r="C876" s="54"/>
      <c r="D876" s="54"/>
      <c r="E876" s="54"/>
      <c r="F876" s="54"/>
      <c r="G876" s="54"/>
      <c r="H876" s="54"/>
      <c r="I876" s="54"/>
      <c r="J876" s="54"/>
      <c r="K876" s="54"/>
      <c r="L876" s="54"/>
      <c r="M876" s="54"/>
      <c r="N876" s="54"/>
      <c r="O876" s="54"/>
      <c r="P876" s="54"/>
      <c r="Q876" s="54"/>
      <c r="R876" s="54"/>
      <c r="S876" s="54"/>
      <c r="T876" s="54"/>
      <c r="U876" s="54"/>
      <c r="V876" s="54"/>
      <c r="W876" s="54"/>
    </row>
    <row r="877" spans="2:23" x14ac:dyDescent="0.45">
      <c r="B877" s="54"/>
      <c r="C877" s="54"/>
      <c r="D877" s="54"/>
      <c r="E877" s="54"/>
      <c r="F877" s="54"/>
      <c r="G877" s="54"/>
      <c r="H877" s="54"/>
      <c r="I877" s="54"/>
      <c r="J877" s="54"/>
      <c r="K877" s="54"/>
      <c r="L877" s="54"/>
      <c r="M877" s="54"/>
      <c r="N877" s="54"/>
      <c r="O877" s="54"/>
      <c r="P877" s="54"/>
      <c r="Q877" s="54"/>
      <c r="R877" s="54"/>
      <c r="S877" s="54"/>
      <c r="T877" s="54"/>
      <c r="U877" s="54"/>
      <c r="V877" s="54"/>
      <c r="W877" s="54"/>
    </row>
    <row r="878" spans="2:23" x14ac:dyDescent="0.45">
      <c r="B878" s="54"/>
      <c r="C878" s="54"/>
      <c r="D878" s="54"/>
      <c r="E878" s="54"/>
      <c r="F878" s="54"/>
      <c r="G878" s="54"/>
      <c r="H878" s="54"/>
      <c r="I878" s="54"/>
      <c r="J878" s="54"/>
      <c r="K878" s="54"/>
      <c r="L878" s="54"/>
      <c r="M878" s="54"/>
      <c r="N878" s="54"/>
      <c r="O878" s="54"/>
      <c r="P878" s="54"/>
      <c r="Q878" s="54"/>
      <c r="R878" s="54"/>
      <c r="S878" s="54"/>
      <c r="T878" s="54"/>
      <c r="U878" s="54"/>
      <c r="V878" s="54"/>
      <c r="W878" s="54"/>
    </row>
    <row r="879" spans="2:23" x14ac:dyDescent="0.45">
      <c r="B879" s="54"/>
      <c r="C879" s="54"/>
      <c r="D879" s="54"/>
      <c r="E879" s="54"/>
      <c r="F879" s="54"/>
      <c r="G879" s="54"/>
      <c r="H879" s="54"/>
      <c r="I879" s="54"/>
      <c r="J879" s="54"/>
      <c r="K879" s="54"/>
      <c r="L879" s="54"/>
      <c r="M879" s="54"/>
      <c r="N879" s="54"/>
      <c r="O879" s="54"/>
      <c r="P879" s="54"/>
      <c r="Q879" s="54"/>
      <c r="R879" s="54"/>
      <c r="S879" s="54"/>
      <c r="T879" s="54"/>
      <c r="U879" s="54"/>
      <c r="V879" s="54"/>
      <c r="W879" s="54"/>
    </row>
    <row r="880" spans="2:23" x14ac:dyDescent="0.45">
      <c r="B880" s="54"/>
      <c r="C880" s="54"/>
      <c r="D880" s="54"/>
      <c r="E880" s="54"/>
      <c r="F880" s="54"/>
      <c r="G880" s="54"/>
      <c r="H880" s="54"/>
      <c r="I880" s="54"/>
      <c r="J880" s="54"/>
      <c r="K880" s="54"/>
      <c r="L880" s="54"/>
      <c r="M880" s="54"/>
      <c r="N880" s="54"/>
      <c r="O880" s="54"/>
      <c r="P880" s="54"/>
      <c r="Q880" s="54"/>
      <c r="R880" s="54"/>
      <c r="S880" s="54"/>
      <c r="T880" s="54"/>
      <c r="U880" s="54"/>
      <c r="V880" s="54"/>
      <c r="W880" s="54"/>
    </row>
    <row r="881" spans="2:23" x14ac:dyDescent="0.45">
      <c r="B881" s="54"/>
      <c r="C881" s="54"/>
      <c r="D881" s="54"/>
      <c r="E881" s="54"/>
      <c r="F881" s="54"/>
      <c r="G881" s="54"/>
      <c r="H881" s="54"/>
      <c r="I881" s="54"/>
      <c r="J881" s="54"/>
      <c r="K881" s="54"/>
      <c r="L881" s="54"/>
      <c r="M881" s="54"/>
      <c r="N881" s="54"/>
      <c r="O881" s="54"/>
      <c r="P881" s="54"/>
      <c r="Q881" s="54"/>
      <c r="R881" s="54"/>
      <c r="S881" s="54"/>
      <c r="T881" s="54"/>
      <c r="U881" s="54"/>
      <c r="V881" s="54"/>
      <c r="W881" s="54"/>
    </row>
    <row r="882" spans="2:23" x14ac:dyDescent="0.45">
      <c r="B882" s="54"/>
      <c r="C882" s="54"/>
      <c r="D882" s="54"/>
      <c r="E882" s="54"/>
      <c r="F882" s="54"/>
      <c r="G882" s="54"/>
      <c r="H882" s="54"/>
      <c r="I882" s="54"/>
      <c r="J882" s="54"/>
      <c r="K882" s="54"/>
      <c r="L882" s="54"/>
      <c r="M882" s="54"/>
      <c r="N882" s="54"/>
      <c r="O882" s="54"/>
      <c r="P882" s="54"/>
      <c r="Q882" s="54"/>
      <c r="R882" s="54"/>
      <c r="S882" s="54"/>
      <c r="T882" s="54"/>
      <c r="U882" s="54"/>
      <c r="V882" s="54"/>
      <c r="W882" s="54"/>
    </row>
    <row r="883" spans="2:23" x14ac:dyDescent="0.45">
      <c r="B883" s="54"/>
      <c r="C883" s="54"/>
      <c r="D883" s="54"/>
      <c r="E883" s="54"/>
      <c r="F883" s="54"/>
      <c r="G883" s="54"/>
      <c r="H883" s="54"/>
      <c r="I883" s="54"/>
      <c r="J883" s="54"/>
      <c r="K883" s="54"/>
      <c r="L883" s="54"/>
      <c r="M883" s="54"/>
      <c r="N883" s="54"/>
      <c r="O883" s="54"/>
      <c r="P883" s="54"/>
      <c r="Q883" s="54"/>
      <c r="R883" s="54"/>
      <c r="S883" s="54"/>
      <c r="T883" s="54"/>
      <c r="U883" s="54"/>
      <c r="V883" s="54"/>
      <c r="W883" s="54"/>
    </row>
    <row r="884" spans="2:23" x14ac:dyDescent="0.45">
      <c r="B884" s="54"/>
      <c r="C884" s="54"/>
      <c r="D884" s="54"/>
      <c r="E884" s="54"/>
      <c r="F884" s="54"/>
      <c r="G884" s="54"/>
      <c r="H884" s="54"/>
      <c r="I884" s="54"/>
      <c r="J884" s="54"/>
      <c r="K884" s="54"/>
      <c r="L884" s="54"/>
      <c r="M884" s="54"/>
      <c r="N884" s="54"/>
      <c r="O884" s="54"/>
      <c r="P884" s="54"/>
      <c r="Q884" s="54"/>
      <c r="R884" s="54"/>
      <c r="S884" s="54"/>
      <c r="T884" s="54"/>
      <c r="U884" s="54"/>
      <c r="V884" s="54"/>
      <c r="W884" s="54"/>
    </row>
    <row r="885" spans="2:23" x14ac:dyDescent="0.45">
      <c r="B885" s="54"/>
      <c r="C885" s="54"/>
      <c r="D885" s="54"/>
      <c r="E885" s="54"/>
      <c r="F885" s="54"/>
      <c r="G885" s="54"/>
      <c r="H885" s="54"/>
      <c r="I885" s="54"/>
      <c r="J885" s="54"/>
      <c r="K885" s="54"/>
      <c r="L885" s="54"/>
      <c r="M885" s="54"/>
      <c r="N885" s="54"/>
      <c r="O885" s="54"/>
      <c r="P885" s="54"/>
      <c r="Q885" s="54"/>
      <c r="R885" s="54"/>
      <c r="S885" s="54"/>
      <c r="T885" s="54"/>
      <c r="U885" s="54"/>
      <c r="V885" s="54"/>
      <c r="W885" s="54"/>
    </row>
    <row r="886" spans="2:23" x14ac:dyDescent="0.45">
      <c r="B886" s="54"/>
      <c r="C886" s="54"/>
      <c r="D886" s="54"/>
      <c r="E886" s="54"/>
      <c r="F886" s="54"/>
      <c r="G886" s="54"/>
      <c r="H886" s="54"/>
      <c r="I886" s="54"/>
      <c r="J886" s="54"/>
      <c r="K886" s="54"/>
      <c r="L886" s="54"/>
      <c r="M886" s="54"/>
      <c r="N886" s="54"/>
      <c r="O886" s="54"/>
      <c r="P886" s="54"/>
      <c r="Q886" s="54"/>
      <c r="R886" s="54"/>
      <c r="S886" s="54"/>
      <c r="T886" s="54"/>
      <c r="U886" s="54"/>
      <c r="V886" s="54"/>
      <c r="W886" s="54"/>
    </row>
    <row r="887" spans="2:23" x14ac:dyDescent="0.45">
      <c r="B887" s="54"/>
      <c r="C887" s="54"/>
      <c r="D887" s="54"/>
      <c r="E887" s="54"/>
      <c r="F887" s="54"/>
      <c r="G887" s="54"/>
      <c r="H887" s="54"/>
      <c r="I887" s="54"/>
      <c r="J887" s="54"/>
      <c r="K887" s="54"/>
      <c r="L887" s="54"/>
      <c r="M887" s="54"/>
      <c r="N887" s="54"/>
      <c r="O887" s="54"/>
      <c r="P887" s="54"/>
      <c r="Q887" s="54"/>
      <c r="R887" s="54"/>
      <c r="S887" s="54"/>
      <c r="T887" s="54"/>
      <c r="U887" s="54"/>
      <c r="V887" s="54"/>
      <c r="W887" s="54"/>
    </row>
    <row r="888" spans="2:23" x14ac:dyDescent="0.45">
      <c r="B888" s="54"/>
      <c r="C888" s="54"/>
      <c r="D888" s="54"/>
      <c r="E888" s="54"/>
      <c r="F888" s="54"/>
      <c r="G888" s="54"/>
      <c r="H888" s="54"/>
      <c r="I888" s="54"/>
      <c r="J888" s="54"/>
      <c r="K888" s="54"/>
      <c r="L888" s="54"/>
      <c r="M888" s="54"/>
      <c r="N888" s="54"/>
      <c r="O888" s="54"/>
      <c r="P888" s="54"/>
      <c r="Q888" s="54"/>
      <c r="R888" s="54"/>
      <c r="S888" s="54"/>
      <c r="T888" s="54"/>
      <c r="U888" s="54"/>
      <c r="V888" s="54"/>
      <c r="W888" s="54"/>
    </row>
    <row r="889" spans="2:23" x14ac:dyDescent="0.45">
      <c r="B889" s="54"/>
      <c r="C889" s="54"/>
      <c r="D889" s="54"/>
      <c r="E889" s="54"/>
      <c r="F889" s="54"/>
      <c r="G889" s="54"/>
      <c r="H889" s="54"/>
      <c r="I889" s="54"/>
      <c r="J889" s="54"/>
      <c r="K889" s="54"/>
      <c r="L889" s="54"/>
      <c r="M889" s="54"/>
      <c r="N889" s="54"/>
      <c r="O889" s="54"/>
      <c r="P889" s="54"/>
      <c r="Q889" s="54"/>
      <c r="R889" s="54"/>
      <c r="S889" s="54"/>
      <c r="T889" s="54"/>
      <c r="U889" s="54"/>
      <c r="V889" s="54"/>
      <c r="W889" s="54"/>
    </row>
    <row r="890" spans="2:23" x14ac:dyDescent="0.45">
      <c r="B890" s="54"/>
      <c r="C890" s="54"/>
      <c r="D890" s="54"/>
      <c r="E890" s="54"/>
      <c r="F890" s="54"/>
      <c r="G890" s="54"/>
      <c r="H890" s="54"/>
      <c r="I890" s="54"/>
      <c r="J890" s="54"/>
      <c r="K890" s="54"/>
      <c r="L890" s="54"/>
      <c r="M890" s="54"/>
      <c r="N890" s="54"/>
      <c r="O890" s="54"/>
      <c r="P890" s="54"/>
      <c r="Q890" s="54"/>
      <c r="R890" s="54"/>
      <c r="S890" s="54"/>
      <c r="T890" s="54"/>
      <c r="U890" s="54"/>
      <c r="V890" s="54"/>
      <c r="W890" s="54"/>
    </row>
    <row r="891" spans="2:23" x14ac:dyDescent="0.45">
      <c r="B891" s="54"/>
      <c r="C891" s="54"/>
      <c r="D891" s="54"/>
      <c r="E891" s="54"/>
      <c r="F891" s="54"/>
      <c r="G891" s="54"/>
      <c r="H891" s="54"/>
      <c r="I891" s="54"/>
      <c r="J891" s="54"/>
      <c r="K891" s="54"/>
      <c r="L891" s="54"/>
      <c r="M891" s="54"/>
      <c r="N891" s="54"/>
      <c r="O891" s="54"/>
      <c r="P891" s="54"/>
      <c r="Q891" s="54"/>
      <c r="R891" s="54"/>
      <c r="S891" s="54"/>
      <c r="T891" s="54"/>
      <c r="U891" s="54"/>
      <c r="V891" s="54"/>
      <c r="W891" s="54"/>
    </row>
    <row r="892" spans="2:23" x14ac:dyDescent="0.45">
      <c r="B892" s="54"/>
      <c r="C892" s="54"/>
      <c r="D892" s="54"/>
      <c r="E892" s="54"/>
      <c r="F892" s="54"/>
      <c r="G892" s="54"/>
      <c r="H892" s="54"/>
      <c r="I892" s="54"/>
      <c r="J892" s="54"/>
      <c r="K892" s="54"/>
      <c r="L892" s="54"/>
      <c r="M892" s="54"/>
      <c r="N892" s="54"/>
      <c r="O892" s="54"/>
      <c r="P892" s="54"/>
      <c r="Q892" s="54"/>
      <c r="R892" s="54"/>
      <c r="S892" s="54"/>
      <c r="T892" s="54"/>
      <c r="U892" s="54"/>
      <c r="V892" s="54"/>
      <c r="W892" s="54"/>
    </row>
    <row r="893" spans="2:23" x14ac:dyDescent="0.45">
      <c r="B893" s="54"/>
      <c r="C893" s="54"/>
      <c r="D893" s="54"/>
      <c r="E893" s="54"/>
      <c r="F893" s="54"/>
      <c r="G893" s="54"/>
      <c r="H893" s="54"/>
      <c r="I893" s="54"/>
      <c r="J893" s="54"/>
      <c r="K893" s="54"/>
      <c r="L893" s="54"/>
      <c r="M893" s="54"/>
      <c r="N893" s="54"/>
      <c r="O893" s="54"/>
      <c r="P893" s="54"/>
      <c r="Q893" s="54"/>
      <c r="R893" s="54"/>
      <c r="S893" s="54"/>
      <c r="T893" s="54"/>
      <c r="U893" s="54"/>
      <c r="V893" s="54"/>
      <c r="W893" s="54"/>
    </row>
    <row r="894" spans="2:23" x14ac:dyDescent="0.45">
      <c r="B894" s="54"/>
      <c r="C894" s="54"/>
      <c r="D894" s="54"/>
      <c r="E894" s="54"/>
      <c r="F894" s="54"/>
      <c r="G894" s="54"/>
      <c r="H894" s="54"/>
      <c r="I894" s="54"/>
      <c r="J894" s="54"/>
      <c r="K894" s="54"/>
      <c r="L894" s="54"/>
      <c r="M894" s="54"/>
      <c r="N894" s="54"/>
      <c r="O894" s="54"/>
      <c r="P894" s="54"/>
      <c r="Q894" s="54"/>
      <c r="R894" s="54"/>
      <c r="S894" s="54"/>
      <c r="T894" s="54"/>
      <c r="U894" s="54"/>
      <c r="V894" s="54"/>
      <c r="W894" s="54"/>
    </row>
    <row r="895" spans="2:23" x14ac:dyDescent="0.45">
      <c r="B895" s="54"/>
      <c r="C895" s="54"/>
      <c r="D895" s="54"/>
      <c r="E895" s="54"/>
      <c r="F895" s="54"/>
      <c r="G895" s="54"/>
      <c r="H895" s="54"/>
      <c r="I895" s="54"/>
      <c r="J895" s="54"/>
      <c r="K895" s="54"/>
      <c r="L895" s="54"/>
      <c r="M895" s="54"/>
      <c r="N895" s="54"/>
      <c r="O895" s="54"/>
      <c r="P895" s="54"/>
      <c r="Q895" s="54"/>
      <c r="R895" s="54"/>
      <c r="S895" s="54"/>
      <c r="T895" s="54"/>
      <c r="U895" s="54"/>
      <c r="V895" s="54"/>
      <c r="W895" s="54"/>
    </row>
    <row r="896" spans="2:23" x14ac:dyDescent="0.45">
      <c r="B896" s="54"/>
      <c r="C896" s="54"/>
      <c r="D896" s="54"/>
      <c r="E896" s="54"/>
      <c r="F896" s="54"/>
      <c r="G896" s="54"/>
      <c r="H896" s="54"/>
      <c r="I896" s="54"/>
      <c r="J896" s="54"/>
      <c r="K896" s="54"/>
      <c r="L896" s="54"/>
      <c r="M896" s="54"/>
      <c r="N896" s="54"/>
      <c r="O896" s="54"/>
      <c r="P896" s="54"/>
      <c r="Q896" s="54"/>
      <c r="R896" s="54"/>
      <c r="S896" s="54"/>
      <c r="T896" s="54"/>
      <c r="U896" s="54"/>
      <c r="V896" s="54"/>
      <c r="W896" s="54"/>
    </row>
    <row r="897" spans="2:23" x14ac:dyDescent="0.45">
      <c r="B897" s="54"/>
      <c r="C897" s="54"/>
      <c r="D897" s="54"/>
      <c r="E897" s="54"/>
      <c r="F897" s="54"/>
      <c r="G897" s="54"/>
      <c r="H897" s="54"/>
      <c r="I897" s="54"/>
      <c r="J897" s="54"/>
      <c r="K897" s="54"/>
      <c r="L897" s="54"/>
      <c r="M897" s="54"/>
      <c r="N897" s="54"/>
      <c r="O897" s="54"/>
      <c r="P897" s="54"/>
      <c r="Q897" s="54"/>
      <c r="R897" s="54"/>
      <c r="S897" s="54"/>
      <c r="T897" s="54"/>
      <c r="U897" s="54"/>
      <c r="V897" s="54"/>
      <c r="W897" s="54"/>
    </row>
    <row r="898" spans="2:23" x14ac:dyDescent="0.45">
      <c r="B898" s="54"/>
      <c r="C898" s="54"/>
      <c r="D898" s="54"/>
      <c r="E898" s="54"/>
      <c r="F898" s="54"/>
      <c r="G898" s="54"/>
      <c r="H898" s="54"/>
      <c r="I898" s="54"/>
      <c r="J898" s="54"/>
      <c r="K898" s="54"/>
      <c r="L898" s="54"/>
      <c r="M898" s="54"/>
      <c r="N898" s="54"/>
      <c r="O898" s="54"/>
      <c r="P898" s="54"/>
      <c r="Q898" s="54"/>
      <c r="R898" s="54"/>
      <c r="S898" s="54"/>
      <c r="T898" s="54"/>
      <c r="U898" s="54"/>
      <c r="V898" s="54"/>
      <c r="W898" s="54"/>
    </row>
    <row r="899" spans="2:23" x14ac:dyDescent="0.45">
      <c r="B899" s="54"/>
      <c r="C899" s="54"/>
      <c r="D899" s="54"/>
      <c r="E899" s="54"/>
      <c r="F899" s="54"/>
      <c r="G899" s="54"/>
      <c r="H899" s="54"/>
      <c r="I899" s="54"/>
      <c r="J899" s="54"/>
      <c r="K899" s="54"/>
      <c r="L899" s="54"/>
      <c r="M899" s="54"/>
      <c r="N899" s="54"/>
      <c r="O899" s="54"/>
      <c r="P899" s="54"/>
      <c r="Q899" s="54"/>
      <c r="R899" s="54"/>
      <c r="S899" s="54"/>
      <c r="T899" s="54"/>
      <c r="U899" s="54"/>
      <c r="V899" s="54"/>
      <c r="W899" s="54"/>
    </row>
    <row r="900" spans="2:23" x14ac:dyDescent="0.45">
      <c r="B900" s="54"/>
      <c r="C900" s="54"/>
      <c r="D900" s="54"/>
      <c r="E900" s="54"/>
      <c r="F900" s="54"/>
      <c r="G900" s="54"/>
      <c r="H900" s="54"/>
      <c r="I900" s="54"/>
      <c r="J900" s="54"/>
      <c r="K900" s="54"/>
      <c r="L900" s="54"/>
      <c r="M900" s="54"/>
      <c r="N900" s="54"/>
      <c r="O900" s="54"/>
      <c r="P900" s="54"/>
      <c r="Q900" s="54"/>
      <c r="R900" s="54"/>
      <c r="S900" s="54"/>
      <c r="T900" s="54"/>
      <c r="U900" s="54"/>
      <c r="V900" s="54"/>
      <c r="W900" s="54"/>
    </row>
    <row r="901" spans="2:23" x14ac:dyDescent="0.45">
      <c r="B901" s="54"/>
      <c r="C901" s="54"/>
      <c r="D901" s="54"/>
      <c r="E901" s="54"/>
      <c r="F901" s="54"/>
      <c r="G901" s="54"/>
      <c r="H901" s="54"/>
      <c r="I901" s="54"/>
      <c r="J901" s="54"/>
      <c r="K901" s="54"/>
      <c r="L901" s="54"/>
      <c r="M901" s="54"/>
      <c r="N901" s="54"/>
      <c r="O901" s="54"/>
      <c r="P901" s="54"/>
      <c r="Q901" s="54"/>
      <c r="R901" s="54"/>
      <c r="S901" s="54"/>
      <c r="T901" s="54"/>
      <c r="U901" s="54"/>
      <c r="V901" s="54"/>
      <c r="W901" s="54"/>
    </row>
    <row r="902" spans="2:23" x14ac:dyDescent="0.45">
      <c r="B902" s="54"/>
      <c r="C902" s="54"/>
      <c r="D902" s="54"/>
      <c r="E902" s="54"/>
      <c r="F902" s="54"/>
      <c r="G902" s="54"/>
      <c r="H902" s="54"/>
      <c r="I902" s="54"/>
      <c r="J902" s="54"/>
      <c r="K902" s="54"/>
      <c r="L902" s="54"/>
      <c r="M902" s="54"/>
      <c r="N902" s="54"/>
      <c r="O902" s="54"/>
      <c r="P902" s="54"/>
      <c r="Q902" s="54"/>
      <c r="R902" s="54"/>
      <c r="S902" s="54"/>
      <c r="T902" s="54"/>
      <c r="U902" s="54"/>
      <c r="V902" s="54"/>
      <c r="W902" s="54"/>
    </row>
    <row r="903" spans="2:23" x14ac:dyDescent="0.45">
      <c r="B903" s="54"/>
      <c r="C903" s="54"/>
      <c r="D903" s="54"/>
      <c r="E903" s="54"/>
      <c r="F903" s="54"/>
      <c r="G903" s="54"/>
      <c r="H903" s="54"/>
      <c r="I903" s="54"/>
      <c r="J903" s="54"/>
      <c r="K903" s="54"/>
      <c r="L903" s="54"/>
      <c r="M903" s="54"/>
      <c r="N903" s="54"/>
      <c r="O903" s="54"/>
      <c r="P903" s="54"/>
      <c r="Q903" s="54"/>
      <c r="R903" s="54"/>
      <c r="S903" s="54"/>
      <c r="T903" s="54"/>
      <c r="U903" s="54"/>
      <c r="V903" s="54"/>
      <c r="W903" s="54"/>
    </row>
    <row r="904" spans="2:23" x14ac:dyDescent="0.45">
      <c r="B904" s="54"/>
      <c r="C904" s="54"/>
      <c r="D904" s="54"/>
      <c r="E904" s="54"/>
      <c r="F904" s="54"/>
      <c r="G904" s="54"/>
      <c r="H904" s="54"/>
      <c r="I904" s="54"/>
      <c r="J904" s="54"/>
      <c r="K904" s="54"/>
      <c r="L904" s="54"/>
      <c r="M904" s="54"/>
      <c r="N904" s="54"/>
      <c r="O904" s="54"/>
      <c r="P904" s="54"/>
      <c r="Q904" s="54"/>
      <c r="R904" s="54"/>
      <c r="S904" s="54"/>
      <c r="T904" s="54"/>
      <c r="U904" s="54"/>
      <c r="V904" s="54"/>
      <c r="W904" s="54"/>
    </row>
    <row r="905" spans="2:23" x14ac:dyDescent="0.45">
      <c r="B905" s="54"/>
      <c r="C905" s="54"/>
      <c r="D905" s="54"/>
      <c r="E905" s="54"/>
      <c r="F905" s="54"/>
      <c r="G905" s="54"/>
      <c r="H905" s="54"/>
      <c r="I905" s="54"/>
      <c r="J905" s="54"/>
      <c r="K905" s="54"/>
      <c r="L905" s="54"/>
      <c r="M905" s="54"/>
      <c r="N905" s="54"/>
      <c r="O905" s="54"/>
      <c r="P905" s="54"/>
      <c r="Q905" s="54"/>
      <c r="R905" s="54"/>
      <c r="S905" s="54"/>
      <c r="T905" s="54"/>
      <c r="U905" s="54"/>
      <c r="V905" s="54"/>
      <c r="W905" s="54"/>
    </row>
    <row r="906" spans="2:23" x14ac:dyDescent="0.45">
      <c r="B906" s="54"/>
      <c r="C906" s="54"/>
      <c r="D906" s="54"/>
      <c r="E906" s="54"/>
      <c r="F906" s="54"/>
      <c r="G906" s="54"/>
      <c r="H906" s="54"/>
      <c r="I906" s="54"/>
      <c r="J906" s="54"/>
      <c r="K906" s="54"/>
      <c r="L906" s="54"/>
      <c r="M906" s="54"/>
      <c r="N906" s="54"/>
      <c r="O906" s="54"/>
      <c r="P906" s="54"/>
      <c r="Q906" s="54"/>
      <c r="R906" s="54"/>
      <c r="S906" s="54"/>
      <c r="T906" s="54"/>
      <c r="U906" s="54"/>
      <c r="V906" s="54"/>
      <c r="W906" s="54"/>
    </row>
    <row r="907" spans="2:23" x14ac:dyDescent="0.45">
      <c r="B907" s="54"/>
      <c r="C907" s="54"/>
      <c r="D907" s="54"/>
      <c r="E907" s="54"/>
      <c r="F907" s="54"/>
      <c r="G907" s="54"/>
      <c r="H907" s="54"/>
      <c r="I907" s="54"/>
      <c r="J907" s="54"/>
      <c r="K907" s="54"/>
      <c r="L907" s="54"/>
      <c r="M907" s="54"/>
      <c r="N907" s="54"/>
      <c r="O907" s="54"/>
      <c r="P907" s="54"/>
      <c r="Q907" s="54"/>
      <c r="R907" s="54"/>
      <c r="S907" s="54"/>
      <c r="T907" s="54"/>
      <c r="U907" s="54"/>
      <c r="V907" s="54"/>
      <c r="W907" s="54"/>
    </row>
    <row r="908" spans="2:23" x14ac:dyDescent="0.45">
      <c r="B908" s="54"/>
      <c r="C908" s="54"/>
      <c r="D908" s="54"/>
      <c r="E908" s="54"/>
      <c r="F908" s="54"/>
      <c r="G908" s="54"/>
      <c r="H908" s="54"/>
      <c r="I908" s="54"/>
      <c r="J908" s="54"/>
      <c r="K908" s="54"/>
      <c r="L908" s="54"/>
      <c r="M908" s="54"/>
      <c r="N908" s="54"/>
      <c r="O908" s="54"/>
      <c r="P908" s="54"/>
      <c r="Q908" s="54"/>
      <c r="R908" s="54"/>
      <c r="S908" s="54"/>
      <c r="T908" s="54"/>
      <c r="U908" s="54"/>
      <c r="V908" s="54"/>
      <c r="W908" s="54"/>
    </row>
    <row r="909" spans="2:23" x14ac:dyDescent="0.45">
      <c r="B909" s="54"/>
      <c r="C909" s="54"/>
      <c r="D909" s="54"/>
      <c r="E909" s="54"/>
      <c r="F909" s="54"/>
      <c r="G909" s="54"/>
      <c r="H909" s="54"/>
      <c r="I909" s="54"/>
      <c r="J909" s="54"/>
      <c r="K909" s="54"/>
      <c r="L909" s="54"/>
      <c r="M909" s="54"/>
      <c r="N909" s="54"/>
      <c r="O909" s="54"/>
      <c r="P909" s="54"/>
      <c r="Q909" s="54"/>
      <c r="R909" s="54"/>
      <c r="S909" s="54"/>
      <c r="T909" s="54"/>
      <c r="U909" s="54"/>
      <c r="V909" s="54"/>
      <c r="W909" s="54"/>
    </row>
    <row r="910" spans="2:23" x14ac:dyDescent="0.45">
      <c r="B910" s="54"/>
      <c r="C910" s="54"/>
      <c r="D910" s="54"/>
      <c r="E910" s="54"/>
      <c r="F910" s="54"/>
      <c r="G910" s="54"/>
      <c r="H910" s="54"/>
      <c r="I910" s="54"/>
      <c r="J910" s="54"/>
      <c r="K910" s="54"/>
      <c r="L910" s="54"/>
      <c r="M910" s="54"/>
      <c r="N910" s="54"/>
      <c r="O910" s="54"/>
      <c r="P910" s="54"/>
      <c r="Q910" s="54"/>
      <c r="R910" s="54"/>
      <c r="S910" s="54"/>
      <c r="T910" s="54"/>
      <c r="U910" s="54"/>
      <c r="V910" s="54"/>
      <c r="W910" s="54"/>
    </row>
    <row r="911" spans="2:23" x14ac:dyDescent="0.45">
      <c r="B911" s="54"/>
      <c r="C911" s="54"/>
      <c r="D911" s="54"/>
      <c r="E911" s="54"/>
      <c r="F911" s="54"/>
      <c r="G911" s="54"/>
      <c r="H911" s="54"/>
      <c r="I911" s="54"/>
      <c r="J911" s="54"/>
      <c r="K911" s="54"/>
      <c r="L911" s="54"/>
      <c r="M911" s="54"/>
      <c r="N911" s="54"/>
      <c r="O911" s="54"/>
      <c r="P911" s="54"/>
      <c r="Q911" s="54"/>
      <c r="R911" s="54"/>
      <c r="S911" s="54"/>
      <c r="T911" s="54"/>
      <c r="U911" s="54"/>
      <c r="V911" s="54"/>
      <c r="W911" s="54"/>
    </row>
    <row r="912" spans="2:23" x14ac:dyDescent="0.45">
      <c r="B912" s="54"/>
      <c r="C912" s="54"/>
      <c r="D912" s="54"/>
      <c r="E912" s="54"/>
      <c r="F912" s="54"/>
      <c r="G912" s="54"/>
      <c r="H912" s="54"/>
      <c r="I912" s="54"/>
      <c r="J912" s="54"/>
      <c r="K912" s="54"/>
      <c r="L912" s="54"/>
      <c r="M912" s="54"/>
      <c r="N912" s="54"/>
      <c r="O912" s="54"/>
      <c r="P912" s="54"/>
      <c r="Q912" s="54"/>
      <c r="R912" s="54"/>
      <c r="S912" s="54"/>
      <c r="T912" s="54"/>
      <c r="U912" s="54"/>
      <c r="V912" s="54"/>
      <c r="W912" s="54"/>
    </row>
    <row r="913" spans="2:23" x14ac:dyDescent="0.45">
      <c r="B913" s="54"/>
      <c r="C913" s="54"/>
      <c r="D913" s="54"/>
      <c r="E913" s="54"/>
      <c r="F913" s="54"/>
      <c r="G913" s="54"/>
      <c r="H913" s="54"/>
      <c r="I913" s="54"/>
      <c r="J913" s="54"/>
      <c r="K913" s="54"/>
      <c r="L913" s="54"/>
      <c r="M913" s="54"/>
      <c r="N913" s="54"/>
      <c r="O913" s="54"/>
      <c r="P913" s="54"/>
      <c r="Q913" s="54"/>
      <c r="R913" s="54"/>
      <c r="S913" s="54"/>
      <c r="T913" s="54"/>
      <c r="U913" s="54"/>
      <c r="V913" s="54"/>
      <c r="W913" s="54"/>
    </row>
    <row r="914" spans="2:23" x14ac:dyDescent="0.45">
      <c r="B914" s="54"/>
      <c r="C914" s="54"/>
      <c r="D914" s="54"/>
      <c r="E914" s="54"/>
      <c r="F914" s="54"/>
      <c r="G914" s="54"/>
      <c r="H914" s="54"/>
      <c r="I914" s="54"/>
      <c r="J914" s="54"/>
      <c r="K914" s="54"/>
      <c r="L914" s="54"/>
      <c r="M914" s="54"/>
      <c r="N914" s="54"/>
      <c r="O914" s="54"/>
      <c r="P914" s="54"/>
      <c r="Q914" s="54"/>
      <c r="R914" s="54"/>
      <c r="S914" s="54"/>
      <c r="T914" s="54"/>
      <c r="U914" s="54"/>
      <c r="V914" s="54"/>
      <c r="W914" s="54"/>
    </row>
    <row r="915" spans="2:23" x14ac:dyDescent="0.45">
      <c r="B915" s="54"/>
      <c r="C915" s="54"/>
      <c r="D915" s="54"/>
      <c r="E915" s="54"/>
      <c r="F915" s="54"/>
      <c r="G915" s="54"/>
      <c r="H915" s="54"/>
      <c r="I915" s="54"/>
      <c r="J915" s="54"/>
      <c r="K915" s="54"/>
      <c r="L915" s="54"/>
      <c r="M915" s="54"/>
      <c r="N915" s="54"/>
      <c r="O915" s="54"/>
      <c r="P915" s="54"/>
      <c r="Q915" s="54"/>
      <c r="R915" s="54"/>
      <c r="S915" s="54"/>
      <c r="T915" s="54"/>
      <c r="U915" s="54"/>
      <c r="V915" s="54"/>
      <c r="W915" s="54"/>
    </row>
    <row r="916" spans="2:23" x14ac:dyDescent="0.45">
      <c r="B916" s="54"/>
      <c r="C916" s="54"/>
      <c r="D916" s="54"/>
      <c r="E916" s="54"/>
      <c r="F916" s="54"/>
      <c r="G916" s="54"/>
      <c r="H916" s="54"/>
      <c r="I916" s="54"/>
      <c r="J916" s="54"/>
      <c r="K916" s="54"/>
      <c r="L916" s="54"/>
      <c r="M916" s="54"/>
      <c r="N916" s="54"/>
      <c r="O916" s="54"/>
      <c r="P916" s="54"/>
      <c r="Q916" s="54"/>
      <c r="R916" s="54"/>
      <c r="S916" s="54"/>
      <c r="T916" s="54"/>
      <c r="U916" s="54"/>
      <c r="V916" s="54"/>
      <c r="W916" s="54"/>
    </row>
    <row r="917" spans="2:23" x14ac:dyDescent="0.45">
      <c r="B917" s="54"/>
      <c r="C917" s="54"/>
      <c r="D917" s="54"/>
      <c r="E917" s="54"/>
      <c r="F917" s="54"/>
      <c r="G917" s="54"/>
      <c r="H917" s="54"/>
      <c r="I917" s="54"/>
      <c r="J917" s="54"/>
      <c r="K917" s="54"/>
      <c r="L917" s="54"/>
      <c r="M917" s="54"/>
      <c r="N917" s="54"/>
      <c r="O917" s="54"/>
      <c r="P917" s="54"/>
      <c r="Q917" s="54"/>
      <c r="R917" s="54"/>
      <c r="S917" s="54"/>
      <c r="T917" s="54"/>
      <c r="U917" s="54"/>
      <c r="V917" s="54"/>
      <c r="W917" s="54"/>
    </row>
    <row r="918" spans="2:23" x14ac:dyDescent="0.45">
      <c r="B918" s="54"/>
      <c r="C918" s="54"/>
      <c r="D918" s="54"/>
      <c r="E918" s="54"/>
      <c r="F918" s="54"/>
      <c r="G918" s="54"/>
      <c r="H918" s="54"/>
      <c r="I918" s="54"/>
      <c r="J918" s="54"/>
      <c r="K918" s="54"/>
      <c r="L918" s="54"/>
      <c r="M918" s="54"/>
      <c r="N918" s="54"/>
      <c r="O918" s="54"/>
      <c r="P918" s="54"/>
      <c r="Q918" s="54"/>
      <c r="R918" s="54"/>
      <c r="S918" s="54"/>
      <c r="T918" s="54"/>
      <c r="U918" s="54"/>
      <c r="V918" s="54"/>
      <c r="W918" s="54"/>
    </row>
    <row r="919" spans="2:23" x14ac:dyDescent="0.45">
      <c r="B919" s="54"/>
      <c r="C919" s="54"/>
      <c r="D919" s="54"/>
      <c r="E919" s="54"/>
      <c r="F919" s="54"/>
      <c r="G919" s="54"/>
      <c r="H919" s="54"/>
      <c r="I919" s="54"/>
      <c r="J919" s="54"/>
      <c r="K919" s="54"/>
      <c r="L919" s="54"/>
      <c r="M919" s="54"/>
      <c r="N919" s="54"/>
      <c r="O919" s="54"/>
      <c r="P919" s="54"/>
      <c r="Q919" s="54"/>
      <c r="R919" s="54"/>
      <c r="S919" s="54"/>
      <c r="T919" s="54"/>
      <c r="U919" s="54"/>
      <c r="V919" s="54"/>
      <c r="W919" s="54"/>
    </row>
    <row r="920" spans="2:23" x14ac:dyDescent="0.45">
      <c r="B920" s="54"/>
      <c r="C920" s="54"/>
      <c r="D920" s="54"/>
      <c r="E920" s="54"/>
      <c r="F920" s="54"/>
      <c r="G920" s="54"/>
      <c r="H920" s="54"/>
      <c r="I920" s="54"/>
      <c r="J920" s="54"/>
      <c r="K920" s="54"/>
      <c r="L920" s="54"/>
      <c r="M920" s="54"/>
      <c r="N920" s="54"/>
      <c r="O920" s="54"/>
      <c r="P920" s="54"/>
      <c r="Q920" s="54"/>
      <c r="R920" s="54"/>
      <c r="S920" s="54"/>
      <c r="T920" s="54"/>
      <c r="U920" s="54"/>
      <c r="V920" s="54"/>
      <c r="W920" s="54"/>
    </row>
    <row r="921" spans="2:23" x14ac:dyDescent="0.45">
      <c r="B921" s="54"/>
      <c r="C921" s="54"/>
      <c r="D921" s="54"/>
      <c r="E921" s="54"/>
      <c r="F921" s="54"/>
      <c r="G921" s="54"/>
      <c r="H921" s="54"/>
      <c r="I921" s="54"/>
      <c r="J921" s="54"/>
      <c r="K921" s="54"/>
      <c r="L921" s="54"/>
      <c r="M921" s="54"/>
      <c r="N921" s="54"/>
      <c r="O921" s="54"/>
      <c r="P921" s="54"/>
      <c r="Q921" s="54"/>
      <c r="R921" s="54"/>
      <c r="S921" s="54"/>
      <c r="T921" s="54"/>
      <c r="U921" s="54"/>
      <c r="V921" s="54"/>
      <c r="W921" s="54"/>
    </row>
    <row r="922" spans="2:23" x14ac:dyDescent="0.45">
      <c r="B922" s="54"/>
      <c r="C922" s="54"/>
      <c r="D922" s="54"/>
      <c r="E922" s="54"/>
      <c r="F922" s="54"/>
      <c r="G922" s="54"/>
      <c r="H922" s="54"/>
      <c r="I922" s="54"/>
      <c r="J922" s="54"/>
      <c r="K922" s="54"/>
      <c r="L922" s="54"/>
      <c r="M922" s="54"/>
      <c r="N922" s="54"/>
      <c r="O922" s="54"/>
      <c r="P922" s="54"/>
      <c r="Q922" s="54"/>
      <c r="R922" s="54"/>
      <c r="S922" s="54"/>
      <c r="T922" s="54"/>
      <c r="U922" s="54"/>
      <c r="V922" s="54"/>
      <c r="W922" s="54"/>
    </row>
    <row r="923" spans="2:23" x14ac:dyDescent="0.45">
      <c r="B923" s="54"/>
      <c r="C923" s="54"/>
      <c r="D923" s="54"/>
      <c r="E923" s="54"/>
      <c r="F923" s="54"/>
      <c r="G923" s="54"/>
      <c r="H923" s="54"/>
      <c r="I923" s="54"/>
      <c r="J923" s="54"/>
      <c r="K923" s="54"/>
      <c r="L923" s="54"/>
      <c r="M923" s="54"/>
      <c r="N923" s="54"/>
      <c r="O923" s="54"/>
      <c r="P923" s="54"/>
      <c r="Q923" s="54"/>
      <c r="R923" s="54"/>
      <c r="S923" s="54"/>
      <c r="T923" s="54"/>
      <c r="U923" s="54"/>
      <c r="V923" s="54"/>
      <c r="W923" s="54"/>
    </row>
    <row r="924" spans="2:23" x14ac:dyDescent="0.45">
      <c r="B924" s="54"/>
      <c r="C924" s="54"/>
      <c r="D924" s="54"/>
      <c r="E924" s="54"/>
      <c r="F924" s="54"/>
      <c r="G924" s="54"/>
      <c r="H924" s="54"/>
      <c r="I924" s="54"/>
      <c r="J924" s="54"/>
      <c r="K924" s="54"/>
      <c r="L924" s="54"/>
      <c r="M924" s="54"/>
      <c r="N924" s="54"/>
      <c r="O924" s="54"/>
      <c r="P924" s="54"/>
      <c r="Q924" s="54"/>
      <c r="R924" s="54"/>
      <c r="S924" s="54"/>
      <c r="T924" s="54"/>
      <c r="U924" s="54"/>
      <c r="V924" s="54"/>
      <c r="W924" s="54"/>
    </row>
    <row r="925" spans="2:23" x14ac:dyDescent="0.45">
      <c r="B925" s="54"/>
      <c r="C925" s="54"/>
      <c r="D925" s="54"/>
      <c r="E925" s="54"/>
      <c r="F925" s="54"/>
      <c r="G925" s="54"/>
      <c r="H925" s="54"/>
      <c r="I925" s="54"/>
      <c r="J925" s="54"/>
      <c r="K925" s="54"/>
      <c r="L925" s="54"/>
      <c r="M925" s="54"/>
      <c r="N925" s="54"/>
      <c r="O925" s="54"/>
      <c r="P925" s="54"/>
      <c r="Q925" s="54"/>
      <c r="R925" s="54"/>
      <c r="S925" s="54"/>
      <c r="T925" s="54"/>
      <c r="U925" s="54"/>
      <c r="V925" s="54"/>
      <c r="W925" s="54"/>
    </row>
    <row r="926" spans="2:23" x14ac:dyDescent="0.45">
      <c r="B926" s="54"/>
      <c r="C926" s="54"/>
      <c r="D926" s="54"/>
      <c r="E926" s="54"/>
      <c r="F926" s="54"/>
      <c r="G926" s="54"/>
      <c r="H926" s="54"/>
      <c r="I926" s="54"/>
      <c r="J926" s="54"/>
      <c r="K926" s="54"/>
      <c r="L926" s="54"/>
      <c r="M926" s="54"/>
      <c r="N926" s="54"/>
      <c r="O926" s="54"/>
      <c r="P926" s="54"/>
      <c r="Q926" s="54"/>
      <c r="R926" s="54"/>
      <c r="S926" s="54"/>
      <c r="T926" s="54"/>
      <c r="U926" s="54"/>
      <c r="V926" s="54"/>
      <c r="W926" s="54"/>
    </row>
    <row r="927" spans="2:23" x14ac:dyDescent="0.45">
      <c r="B927" s="54"/>
      <c r="C927" s="54"/>
      <c r="D927" s="54"/>
      <c r="E927" s="54"/>
      <c r="F927" s="54"/>
      <c r="G927" s="54"/>
      <c r="H927" s="54"/>
      <c r="I927" s="54"/>
      <c r="J927" s="54"/>
      <c r="K927" s="54"/>
      <c r="L927" s="54"/>
      <c r="M927" s="54"/>
      <c r="N927" s="54"/>
      <c r="O927" s="54"/>
      <c r="P927" s="54"/>
      <c r="Q927" s="54"/>
      <c r="R927" s="54"/>
      <c r="S927" s="54"/>
      <c r="T927" s="54"/>
      <c r="U927" s="54"/>
      <c r="V927" s="54"/>
      <c r="W927" s="54"/>
    </row>
    <row r="928" spans="2:23" x14ac:dyDescent="0.45">
      <c r="B928" s="54"/>
      <c r="C928" s="54"/>
      <c r="D928" s="54"/>
      <c r="E928" s="54"/>
      <c r="F928" s="54"/>
      <c r="G928" s="54"/>
      <c r="H928" s="54"/>
      <c r="I928" s="54"/>
      <c r="J928" s="54"/>
      <c r="K928" s="54"/>
      <c r="L928" s="54"/>
      <c r="M928" s="54"/>
      <c r="N928" s="54"/>
      <c r="O928" s="54"/>
      <c r="P928" s="54"/>
      <c r="Q928" s="54"/>
      <c r="R928" s="54"/>
      <c r="S928" s="54"/>
      <c r="T928" s="54"/>
      <c r="U928" s="54"/>
      <c r="V928" s="54"/>
      <c r="W928" s="54"/>
    </row>
    <row r="929" spans="2:23" x14ac:dyDescent="0.45">
      <c r="B929" s="54"/>
      <c r="C929" s="54"/>
      <c r="D929" s="54"/>
      <c r="E929" s="54"/>
      <c r="F929" s="54"/>
      <c r="G929" s="54"/>
      <c r="H929" s="54"/>
      <c r="I929" s="54"/>
      <c r="J929" s="54"/>
      <c r="K929" s="54"/>
      <c r="L929" s="54"/>
      <c r="M929" s="54"/>
      <c r="N929" s="54"/>
      <c r="O929" s="54"/>
      <c r="P929" s="54"/>
      <c r="Q929" s="54"/>
      <c r="R929" s="54"/>
      <c r="S929" s="54"/>
      <c r="T929" s="54"/>
      <c r="U929" s="54"/>
      <c r="V929" s="54"/>
      <c r="W929" s="54"/>
    </row>
    <row r="930" spans="2:23" x14ac:dyDescent="0.45">
      <c r="B930" s="54"/>
      <c r="C930" s="54"/>
      <c r="D930" s="54"/>
      <c r="E930" s="54"/>
      <c r="F930" s="54"/>
      <c r="G930" s="54"/>
      <c r="H930" s="54"/>
      <c r="I930" s="54"/>
      <c r="J930" s="54"/>
      <c r="K930" s="54"/>
      <c r="L930" s="54"/>
      <c r="M930" s="54"/>
      <c r="N930" s="54"/>
      <c r="O930" s="54"/>
      <c r="P930" s="54"/>
      <c r="Q930" s="54"/>
      <c r="R930" s="54"/>
      <c r="S930" s="54"/>
      <c r="T930" s="54"/>
      <c r="U930" s="54"/>
      <c r="V930" s="54"/>
      <c r="W930" s="54"/>
    </row>
    <row r="931" spans="2:23" x14ac:dyDescent="0.45">
      <c r="B931" s="54"/>
      <c r="C931" s="54"/>
      <c r="D931" s="54"/>
      <c r="E931" s="54"/>
      <c r="F931" s="54"/>
      <c r="G931" s="54"/>
      <c r="H931" s="54"/>
      <c r="I931" s="54"/>
      <c r="J931" s="54"/>
      <c r="K931" s="54"/>
      <c r="L931" s="54"/>
      <c r="M931" s="54"/>
      <c r="N931" s="54"/>
      <c r="O931" s="54"/>
      <c r="P931" s="54"/>
      <c r="Q931" s="54"/>
      <c r="R931" s="54"/>
      <c r="S931" s="54"/>
      <c r="T931" s="54"/>
      <c r="U931" s="54"/>
      <c r="V931" s="54"/>
      <c r="W931" s="54"/>
    </row>
    <row r="932" spans="2:23" x14ac:dyDescent="0.45">
      <c r="B932" s="54"/>
      <c r="C932" s="54"/>
      <c r="D932" s="54"/>
      <c r="E932" s="54"/>
      <c r="F932" s="54"/>
      <c r="G932" s="54"/>
      <c r="H932" s="54"/>
      <c r="I932" s="54"/>
      <c r="J932" s="54"/>
      <c r="K932" s="54"/>
      <c r="L932" s="54"/>
      <c r="M932" s="54"/>
      <c r="N932" s="54"/>
      <c r="O932" s="54"/>
      <c r="P932" s="54"/>
      <c r="Q932" s="54"/>
      <c r="R932" s="54"/>
      <c r="S932" s="54"/>
      <c r="T932" s="54"/>
      <c r="U932" s="54"/>
      <c r="V932" s="54"/>
      <c r="W932" s="54"/>
    </row>
    <row r="933" spans="2:23" x14ac:dyDescent="0.45">
      <c r="B933" s="54"/>
      <c r="C933" s="54"/>
      <c r="D933" s="54"/>
      <c r="E933" s="54"/>
      <c r="F933" s="54"/>
      <c r="G933" s="54"/>
      <c r="H933" s="54"/>
      <c r="I933" s="54"/>
      <c r="J933" s="54"/>
      <c r="K933" s="54"/>
      <c r="L933" s="54"/>
      <c r="M933" s="54"/>
      <c r="N933" s="54"/>
      <c r="O933" s="54"/>
      <c r="P933" s="54"/>
      <c r="Q933" s="54"/>
      <c r="R933" s="54"/>
      <c r="S933" s="54"/>
      <c r="T933" s="54"/>
      <c r="U933" s="54"/>
      <c r="V933" s="54"/>
      <c r="W933" s="54"/>
    </row>
    <row r="934" spans="2:23" x14ac:dyDescent="0.45">
      <c r="B934" s="54"/>
      <c r="C934" s="54"/>
      <c r="D934" s="54"/>
      <c r="E934" s="54"/>
      <c r="F934" s="54"/>
      <c r="G934" s="54"/>
      <c r="H934" s="54"/>
      <c r="I934" s="54"/>
      <c r="J934" s="54"/>
      <c r="K934" s="54"/>
      <c r="L934" s="54"/>
      <c r="M934" s="54"/>
      <c r="N934" s="54"/>
      <c r="O934" s="54"/>
      <c r="P934" s="54"/>
      <c r="Q934" s="54"/>
      <c r="R934" s="54"/>
      <c r="S934" s="54"/>
      <c r="T934" s="54"/>
      <c r="U934" s="54"/>
      <c r="V934" s="54"/>
      <c r="W934" s="54"/>
    </row>
    <row r="935" spans="2:23" x14ac:dyDescent="0.45">
      <c r="B935" s="54"/>
      <c r="C935" s="54"/>
      <c r="D935" s="54"/>
      <c r="E935" s="54"/>
      <c r="F935" s="54"/>
      <c r="G935" s="54"/>
      <c r="H935" s="54"/>
      <c r="I935" s="54"/>
      <c r="J935" s="54"/>
      <c r="K935" s="54"/>
      <c r="L935" s="54"/>
      <c r="M935" s="54"/>
      <c r="N935" s="54"/>
      <c r="O935" s="54"/>
      <c r="P935" s="54"/>
      <c r="Q935" s="54"/>
      <c r="R935" s="54"/>
      <c r="S935" s="54"/>
      <c r="T935" s="54"/>
      <c r="U935" s="54"/>
      <c r="V935" s="54"/>
      <c r="W935" s="54"/>
    </row>
    <row r="936" spans="2:23" x14ac:dyDescent="0.45">
      <c r="B936" s="54"/>
      <c r="C936" s="54"/>
      <c r="D936" s="54"/>
      <c r="E936" s="54"/>
      <c r="F936" s="54"/>
      <c r="G936" s="54"/>
      <c r="H936" s="54"/>
      <c r="I936" s="54"/>
      <c r="J936" s="54"/>
      <c r="K936" s="54"/>
      <c r="L936" s="54"/>
      <c r="M936" s="54"/>
      <c r="N936" s="54"/>
      <c r="O936" s="54"/>
      <c r="P936" s="54"/>
      <c r="Q936" s="54"/>
      <c r="R936" s="54"/>
      <c r="S936" s="54"/>
      <c r="T936" s="54"/>
      <c r="U936" s="54"/>
      <c r="V936" s="54"/>
      <c r="W936" s="54"/>
    </row>
    <row r="937" spans="2:23" x14ac:dyDescent="0.45">
      <c r="B937" s="54"/>
      <c r="C937" s="54"/>
      <c r="D937" s="54"/>
      <c r="E937" s="54"/>
      <c r="F937" s="54"/>
      <c r="G937" s="54"/>
      <c r="H937" s="54"/>
      <c r="I937" s="54"/>
      <c r="J937" s="54"/>
      <c r="K937" s="54"/>
      <c r="L937" s="54"/>
      <c r="M937" s="54"/>
      <c r="N937" s="54"/>
      <c r="O937" s="54"/>
      <c r="P937" s="54"/>
      <c r="Q937" s="54"/>
      <c r="R937" s="54"/>
      <c r="S937" s="54"/>
      <c r="T937" s="54"/>
      <c r="U937" s="54"/>
      <c r="V937" s="54"/>
      <c r="W937" s="54"/>
    </row>
    <row r="938" spans="2:23" x14ac:dyDescent="0.45">
      <c r="B938" s="54"/>
      <c r="C938" s="54"/>
      <c r="D938" s="54"/>
      <c r="E938" s="54"/>
      <c r="F938" s="54"/>
      <c r="G938" s="54"/>
      <c r="H938" s="54"/>
      <c r="I938" s="54"/>
      <c r="J938" s="54"/>
      <c r="K938" s="54"/>
      <c r="L938" s="54"/>
      <c r="M938" s="54"/>
      <c r="N938" s="54"/>
      <c r="O938" s="54"/>
      <c r="P938" s="54"/>
      <c r="Q938" s="54"/>
      <c r="R938" s="54"/>
      <c r="S938" s="54"/>
      <c r="T938" s="54"/>
      <c r="U938" s="54"/>
      <c r="V938" s="54"/>
      <c r="W938" s="54"/>
    </row>
    <row r="939" spans="2:23" x14ac:dyDescent="0.45">
      <c r="B939" s="54"/>
      <c r="C939" s="54"/>
      <c r="D939" s="54"/>
      <c r="E939" s="54"/>
      <c r="F939" s="54"/>
      <c r="G939" s="54"/>
      <c r="H939" s="54"/>
      <c r="I939" s="54"/>
      <c r="J939" s="54"/>
      <c r="K939" s="54"/>
      <c r="L939" s="54"/>
      <c r="M939" s="54"/>
      <c r="N939" s="54"/>
      <c r="O939" s="54"/>
      <c r="P939" s="54"/>
      <c r="Q939" s="54"/>
      <c r="R939" s="54"/>
      <c r="S939" s="54"/>
      <c r="T939" s="54"/>
      <c r="U939" s="54"/>
      <c r="V939" s="54"/>
      <c r="W939" s="54"/>
    </row>
    <row r="940" spans="2:23" x14ac:dyDescent="0.45">
      <c r="B940" s="54"/>
      <c r="C940" s="54"/>
      <c r="D940" s="54"/>
      <c r="E940" s="54"/>
      <c r="F940" s="54"/>
      <c r="G940" s="54"/>
      <c r="H940" s="54"/>
      <c r="I940" s="54"/>
      <c r="J940" s="54"/>
      <c r="K940" s="54"/>
      <c r="L940" s="54"/>
      <c r="M940" s="54"/>
      <c r="N940" s="54"/>
      <c r="O940" s="54"/>
      <c r="P940" s="54"/>
      <c r="Q940" s="54"/>
      <c r="R940" s="54"/>
      <c r="S940" s="54"/>
      <c r="T940" s="54"/>
      <c r="U940" s="54"/>
      <c r="V940" s="54"/>
      <c r="W940" s="54"/>
    </row>
    <row r="941" spans="2:23" x14ac:dyDescent="0.45">
      <c r="B941" s="54"/>
      <c r="C941" s="54"/>
      <c r="D941" s="54"/>
      <c r="E941" s="54"/>
      <c r="F941" s="54"/>
      <c r="G941" s="54"/>
      <c r="H941" s="54"/>
      <c r="I941" s="54"/>
      <c r="J941" s="54"/>
      <c r="K941" s="54"/>
      <c r="L941" s="54"/>
      <c r="M941" s="54"/>
      <c r="N941" s="54"/>
      <c r="O941" s="54"/>
      <c r="P941" s="54"/>
      <c r="Q941" s="54"/>
      <c r="R941" s="54"/>
      <c r="S941" s="54"/>
      <c r="T941" s="54"/>
      <c r="U941" s="54"/>
      <c r="V941" s="54"/>
      <c r="W941" s="54"/>
    </row>
    <row r="942" spans="2:23" x14ac:dyDescent="0.45">
      <c r="B942" s="54"/>
      <c r="C942" s="54"/>
      <c r="D942" s="54"/>
      <c r="E942" s="54"/>
      <c r="F942" s="54"/>
      <c r="G942" s="54"/>
      <c r="H942" s="54"/>
      <c r="I942" s="54"/>
      <c r="J942" s="54"/>
      <c r="K942" s="54"/>
      <c r="L942" s="54"/>
      <c r="M942" s="54"/>
      <c r="N942" s="54"/>
      <c r="O942" s="54"/>
      <c r="P942" s="54"/>
      <c r="Q942" s="54"/>
      <c r="R942" s="54"/>
      <c r="S942" s="54"/>
      <c r="T942" s="54"/>
      <c r="U942" s="54"/>
      <c r="V942" s="54"/>
      <c r="W942" s="54"/>
    </row>
    <row r="943" spans="2:23" x14ac:dyDescent="0.45">
      <c r="B943" s="54"/>
      <c r="C943" s="54"/>
      <c r="D943" s="54"/>
      <c r="E943" s="54"/>
      <c r="F943" s="54"/>
      <c r="G943" s="54"/>
      <c r="H943" s="54"/>
      <c r="I943" s="54"/>
      <c r="J943" s="54"/>
      <c r="K943" s="54"/>
      <c r="L943" s="54"/>
      <c r="M943" s="54"/>
      <c r="N943" s="54"/>
      <c r="O943" s="54"/>
      <c r="P943" s="54"/>
      <c r="Q943" s="54"/>
      <c r="R943" s="54"/>
      <c r="S943" s="54"/>
      <c r="T943" s="54"/>
      <c r="U943" s="54"/>
      <c r="V943" s="54"/>
      <c r="W943" s="54"/>
    </row>
    <row r="944" spans="2:23" x14ac:dyDescent="0.45">
      <c r="B944" s="54"/>
      <c r="C944" s="54"/>
      <c r="D944" s="54"/>
      <c r="E944" s="54"/>
      <c r="F944" s="54"/>
      <c r="G944" s="54"/>
      <c r="H944" s="54"/>
      <c r="I944" s="54"/>
      <c r="J944" s="54"/>
      <c r="K944" s="54"/>
      <c r="L944" s="54"/>
      <c r="M944" s="54"/>
      <c r="N944" s="54"/>
      <c r="O944" s="54"/>
      <c r="P944" s="54"/>
      <c r="Q944" s="54"/>
      <c r="R944" s="54"/>
      <c r="S944" s="54"/>
      <c r="T944" s="54"/>
      <c r="U944" s="54"/>
      <c r="V944" s="54"/>
      <c r="W944" s="54"/>
    </row>
    <row r="945" spans="2:23" x14ac:dyDescent="0.45">
      <c r="B945" s="54"/>
      <c r="C945" s="54"/>
      <c r="D945" s="54"/>
      <c r="E945" s="54"/>
      <c r="F945" s="54"/>
      <c r="G945" s="54"/>
      <c r="H945" s="54"/>
      <c r="I945" s="54"/>
      <c r="J945" s="54"/>
      <c r="K945" s="54"/>
      <c r="L945" s="54"/>
      <c r="M945" s="54"/>
      <c r="N945" s="54"/>
      <c r="O945" s="54"/>
      <c r="P945" s="54"/>
      <c r="Q945" s="54"/>
      <c r="R945" s="54"/>
      <c r="S945" s="54"/>
      <c r="T945" s="54"/>
      <c r="U945" s="54"/>
      <c r="V945" s="54"/>
      <c r="W945" s="54"/>
    </row>
    <row r="946" spans="2:23" x14ac:dyDescent="0.45">
      <c r="B946" s="54"/>
      <c r="C946" s="54"/>
      <c r="D946" s="54"/>
      <c r="E946" s="54"/>
      <c r="F946" s="54"/>
      <c r="G946" s="54"/>
      <c r="H946" s="54"/>
      <c r="I946" s="54"/>
      <c r="J946" s="54"/>
      <c r="K946" s="54"/>
      <c r="L946" s="54"/>
      <c r="M946" s="54"/>
      <c r="N946" s="54"/>
      <c r="O946" s="54"/>
      <c r="P946" s="54"/>
      <c r="Q946" s="54"/>
      <c r="R946" s="54"/>
      <c r="S946" s="54"/>
      <c r="T946" s="54"/>
      <c r="U946" s="54"/>
      <c r="V946" s="54"/>
      <c r="W946" s="54"/>
    </row>
    <row r="947" spans="2:23" x14ac:dyDescent="0.45">
      <c r="B947" s="54"/>
      <c r="C947" s="54"/>
      <c r="D947" s="54"/>
      <c r="E947" s="54"/>
      <c r="F947" s="54"/>
      <c r="G947" s="54"/>
      <c r="H947" s="54"/>
      <c r="I947" s="54"/>
      <c r="J947" s="54"/>
      <c r="K947" s="54"/>
      <c r="L947" s="54"/>
      <c r="M947" s="54"/>
      <c r="N947" s="54"/>
      <c r="O947" s="54"/>
      <c r="P947" s="54"/>
      <c r="Q947" s="54"/>
      <c r="R947" s="54"/>
      <c r="S947" s="54"/>
      <c r="T947" s="54"/>
      <c r="U947" s="54"/>
      <c r="V947" s="54"/>
      <c r="W947" s="54"/>
    </row>
    <row r="948" spans="2:23" x14ac:dyDescent="0.45">
      <c r="B948" s="54"/>
      <c r="C948" s="54"/>
      <c r="D948" s="54"/>
      <c r="E948" s="54"/>
      <c r="F948" s="54"/>
      <c r="G948" s="54"/>
      <c r="H948" s="54"/>
      <c r="I948" s="54"/>
      <c r="J948" s="54"/>
      <c r="K948" s="54"/>
      <c r="L948" s="54"/>
      <c r="M948" s="54"/>
      <c r="N948" s="54"/>
      <c r="O948" s="54"/>
      <c r="P948" s="54"/>
      <c r="Q948" s="54"/>
      <c r="R948" s="54"/>
      <c r="S948" s="54"/>
      <c r="T948" s="54"/>
      <c r="U948" s="54"/>
      <c r="V948" s="54"/>
      <c r="W948" s="54"/>
    </row>
    <row r="949" spans="2:23" x14ac:dyDescent="0.45">
      <c r="B949" s="54"/>
      <c r="C949" s="54"/>
      <c r="D949" s="54"/>
      <c r="E949" s="54"/>
      <c r="F949" s="54"/>
      <c r="G949" s="54"/>
      <c r="H949" s="54"/>
      <c r="I949" s="54"/>
      <c r="J949" s="54"/>
      <c r="K949" s="54"/>
      <c r="L949" s="54"/>
      <c r="M949" s="54"/>
      <c r="N949" s="54"/>
      <c r="O949" s="54"/>
      <c r="P949" s="54"/>
      <c r="Q949" s="54"/>
      <c r="R949" s="54"/>
      <c r="S949" s="54"/>
      <c r="T949" s="54"/>
      <c r="U949" s="54"/>
      <c r="V949" s="54"/>
      <c r="W949" s="54"/>
    </row>
    <row r="950" spans="2:23" x14ac:dyDescent="0.45">
      <c r="B950" s="54"/>
      <c r="C950" s="54"/>
      <c r="D950" s="54"/>
      <c r="E950" s="54"/>
      <c r="F950" s="54"/>
      <c r="G950" s="54"/>
      <c r="H950" s="54"/>
      <c r="I950" s="54"/>
      <c r="J950" s="54"/>
      <c r="K950" s="54"/>
      <c r="L950" s="54"/>
      <c r="M950" s="54"/>
      <c r="N950" s="54"/>
      <c r="O950" s="54"/>
      <c r="P950" s="54"/>
      <c r="Q950" s="54"/>
      <c r="R950" s="54"/>
      <c r="S950" s="54"/>
      <c r="T950" s="54"/>
      <c r="U950" s="54"/>
      <c r="V950" s="54"/>
      <c r="W950" s="54"/>
    </row>
    <row r="951" spans="2:23" x14ac:dyDescent="0.45">
      <c r="B951" s="54"/>
      <c r="C951" s="54"/>
      <c r="D951" s="54"/>
      <c r="E951" s="54"/>
      <c r="F951" s="54"/>
      <c r="G951" s="54"/>
      <c r="H951" s="54"/>
      <c r="I951" s="54"/>
      <c r="J951" s="54"/>
      <c r="K951" s="54"/>
      <c r="L951" s="54"/>
      <c r="M951" s="54"/>
      <c r="N951" s="54"/>
      <c r="O951" s="54"/>
      <c r="P951" s="54"/>
      <c r="Q951" s="54"/>
      <c r="R951" s="54"/>
      <c r="S951" s="54"/>
      <c r="T951" s="54"/>
      <c r="U951" s="54"/>
      <c r="V951" s="54"/>
      <c r="W951" s="54"/>
    </row>
    <row r="952" spans="2:23" x14ac:dyDescent="0.45">
      <c r="B952" s="54"/>
      <c r="C952" s="54"/>
      <c r="D952" s="54"/>
      <c r="E952" s="54"/>
      <c r="F952" s="54"/>
      <c r="G952" s="54"/>
      <c r="H952" s="54"/>
      <c r="I952" s="54"/>
      <c r="J952" s="54"/>
      <c r="K952" s="54"/>
      <c r="L952" s="54"/>
      <c r="M952" s="54"/>
      <c r="N952" s="54"/>
      <c r="O952" s="54"/>
      <c r="P952" s="54"/>
      <c r="Q952" s="54"/>
      <c r="R952" s="54"/>
      <c r="S952" s="54"/>
      <c r="T952" s="54"/>
      <c r="U952" s="54"/>
      <c r="V952" s="54"/>
      <c r="W952" s="54"/>
    </row>
    <row r="953" spans="2:23" x14ac:dyDescent="0.45">
      <c r="B953" s="54"/>
      <c r="C953" s="54"/>
      <c r="D953" s="54"/>
      <c r="E953" s="54"/>
      <c r="F953" s="54"/>
      <c r="G953" s="54"/>
      <c r="H953" s="54"/>
      <c r="I953" s="54"/>
      <c r="J953" s="54"/>
      <c r="K953" s="54"/>
      <c r="L953" s="54"/>
      <c r="M953" s="54"/>
      <c r="N953" s="54"/>
      <c r="O953" s="54"/>
      <c r="P953" s="54"/>
      <c r="Q953" s="54"/>
      <c r="R953" s="54"/>
      <c r="S953" s="54"/>
      <c r="T953" s="54"/>
      <c r="U953" s="54"/>
      <c r="V953" s="54"/>
      <c r="W953" s="54"/>
    </row>
    <row r="954" spans="2:23" x14ac:dyDescent="0.45">
      <c r="B954" s="54"/>
      <c r="C954" s="54"/>
      <c r="D954" s="54"/>
      <c r="E954" s="54"/>
      <c r="F954" s="54"/>
      <c r="G954" s="54"/>
      <c r="H954" s="54"/>
      <c r="I954" s="54"/>
      <c r="J954" s="54"/>
      <c r="K954" s="54"/>
      <c r="L954" s="54"/>
      <c r="M954" s="54"/>
      <c r="N954" s="54"/>
      <c r="O954" s="54"/>
      <c r="P954" s="54"/>
      <c r="Q954" s="54"/>
      <c r="R954" s="54"/>
      <c r="S954" s="54"/>
      <c r="T954" s="54"/>
      <c r="U954" s="54"/>
      <c r="V954" s="54"/>
      <c r="W954" s="54"/>
    </row>
    <row r="955" spans="2:23" x14ac:dyDescent="0.45">
      <c r="B955" s="54"/>
      <c r="C955" s="54"/>
      <c r="D955" s="54"/>
      <c r="E955" s="54"/>
      <c r="F955" s="54"/>
      <c r="G955" s="54"/>
      <c r="H955" s="54"/>
      <c r="I955" s="54"/>
      <c r="J955" s="54"/>
      <c r="K955" s="54"/>
      <c r="L955" s="54"/>
      <c r="M955" s="54"/>
      <c r="N955" s="54"/>
      <c r="O955" s="54"/>
      <c r="P955" s="54"/>
      <c r="Q955" s="54"/>
      <c r="R955" s="54"/>
      <c r="S955" s="54"/>
      <c r="T955" s="54"/>
      <c r="U955" s="54"/>
      <c r="V955" s="54"/>
      <c r="W955" s="54"/>
    </row>
    <row r="956" spans="2:23" x14ac:dyDescent="0.45">
      <c r="B956" s="54"/>
      <c r="C956" s="54"/>
      <c r="D956" s="54"/>
      <c r="E956" s="54"/>
      <c r="F956" s="54"/>
      <c r="G956" s="54"/>
      <c r="H956" s="54"/>
      <c r="I956" s="54"/>
      <c r="J956" s="54"/>
      <c r="K956" s="54"/>
      <c r="L956" s="54"/>
      <c r="M956" s="54"/>
      <c r="N956" s="54"/>
      <c r="O956" s="54"/>
      <c r="P956" s="54"/>
      <c r="Q956" s="54"/>
      <c r="R956" s="54"/>
      <c r="S956" s="54"/>
      <c r="T956" s="54"/>
      <c r="U956" s="54"/>
      <c r="V956" s="54"/>
      <c r="W956" s="54"/>
    </row>
    <row r="957" spans="2:23" x14ac:dyDescent="0.45">
      <c r="B957" s="54"/>
      <c r="C957" s="54"/>
      <c r="D957" s="54"/>
      <c r="E957" s="54"/>
      <c r="F957" s="54"/>
      <c r="G957" s="54"/>
      <c r="H957" s="54"/>
      <c r="I957" s="54"/>
      <c r="J957" s="54"/>
      <c r="K957" s="54"/>
      <c r="L957" s="54"/>
      <c r="M957" s="54"/>
      <c r="N957" s="54"/>
      <c r="O957" s="54"/>
      <c r="P957" s="54"/>
      <c r="Q957" s="54"/>
      <c r="R957" s="54"/>
      <c r="S957" s="54"/>
      <c r="T957" s="54"/>
      <c r="U957" s="54"/>
      <c r="V957" s="54"/>
      <c r="W957" s="54"/>
    </row>
    <row r="958" spans="2:23" x14ac:dyDescent="0.45">
      <c r="B958" s="54"/>
      <c r="C958" s="54"/>
      <c r="D958" s="54"/>
      <c r="E958" s="54"/>
      <c r="F958" s="54"/>
      <c r="G958" s="54"/>
      <c r="H958" s="54"/>
      <c r="I958" s="54"/>
      <c r="J958" s="54"/>
      <c r="K958" s="54"/>
      <c r="L958" s="54"/>
      <c r="M958" s="54"/>
      <c r="N958" s="54"/>
      <c r="O958" s="54"/>
      <c r="P958" s="54"/>
      <c r="Q958" s="54"/>
      <c r="R958" s="54"/>
      <c r="S958" s="54"/>
      <c r="T958" s="54"/>
      <c r="U958" s="54"/>
      <c r="V958" s="54"/>
      <c r="W958" s="54"/>
    </row>
    <row r="959" spans="2:23" x14ac:dyDescent="0.45">
      <c r="B959" s="54"/>
      <c r="C959" s="54"/>
      <c r="D959" s="54"/>
      <c r="E959" s="54"/>
      <c r="F959" s="54"/>
      <c r="G959" s="54"/>
      <c r="H959" s="54"/>
      <c r="I959" s="54"/>
      <c r="J959" s="54"/>
      <c r="K959" s="54"/>
      <c r="L959" s="54"/>
      <c r="M959" s="54"/>
      <c r="N959" s="54"/>
      <c r="O959" s="54"/>
      <c r="P959" s="54"/>
      <c r="Q959" s="54"/>
      <c r="R959" s="54"/>
      <c r="S959" s="54"/>
      <c r="T959" s="54"/>
      <c r="U959" s="54"/>
      <c r="V959" s="54"/>
      <c r="W959" s="54"/>
    </row>
    <row r="960" spans="2:23" x14ac:dyDescent="0.45">
      <c r="B960" s="54"/>
      <c r="C960" s="54"/>
      <c r="D960" s="54"/>
      <c r="E960" s="54"/>
      <c r="F960" s="54"/>
      <c r="G960" s="54"/>
      <c r="H960" s="54"/>
      <c r="I960" s="54"/>
      <c r="J960" s="54"/>
      <c r="K960" s="54"/>
      <c r="L960" s="54"/>
      <c r="M960" s="54"/>
      <c r="N960" s="54"/>
      <c r="O960" s="54"/>
      <c r="P960" s="54"/>
      <c r="Q960" s="54"/>
      <c r="R960" s="54"/>
      <c r="S960" s="54"/>
      <c r="T960" s="54"/>
      <c r="U960" s="54"/>
      <c r="V960" s="54"/>
      <c r="W960" s="54"/>
    </row>
    <row r="961" spans="2:23" x14ac:dyDescent="0.45">
      <c r="B961" s="54"/>
      <c r="C961" s="54"/>
      <c r="D961" s="54"/>
      <c r="E961" s="54"/>
      <c r="F961" s="54"/>
      <c r="G961" s="54"/>
      <c r="H961" s="54"/>
      <c r="I961" s="54"/>
      <c r="J961" s="54"/>
      <c r="K961" s="54"/>
      <c r="L961" s="54"/>
      <c r="M961" s="54"/>
      <c r="N961" s="54"/>
      <c r="O961" s="54"/>
      <c r="P961" s="54"/>
      <c r="Q961" s="54"/>
      <c r="R961" s="54"/>
      <c r="S961" s="54"/>
      <c r="T961" s="54"/>
      <c r="U961" s="54"/>
      <c r="V961" s="54"/>
      <c r="W961" s="54"/>
    </row>
    <row r="962" spans="2:23" x14ac:dyDescent="0.45">
      <c r="B962" s="54"/>
      <c r="C962" s="54"/>
      <c r="D962" s="54"/>
      <c r="E962" s="54"/>
      <c r="F962" s="54"/>
      <c r="G962" s="54"/>
      <c r="H962" s="54"/>
      <c r="I962" s="54"/>
      <c r="J962" s="54"/>
      <c r="K962" s="54"/>
      <c r="L962" s="54"/>
      <c r="M962" s="54"/>
      <c r="N962" s="54"/>
      <c r="O962" s="54"/>
      <c r="P962" s="54"/>
      <c r="Q962" s="54"/>
      <c r="R962" s="54"/>
      <c r="S962" s="54"/>
      <c r="T962" s="54"/>
      <c r="U962" s="54"/>
      <c r="V962" s="54"/>
      <c r="W962" s="54"/>
    </row>
    <row r="963" spans="2:23" x14ac:dyDescent="0.45">
      <c r="B963" s="54"/>
      <c r="C963" s="54"/>
      <c r="D963" s="54"/>
      <c r="E963" s="54"/>
      <c r="F963" s="54"/>
      <c r="G963" s="54"/>
      <c r="H963" s="54"/>
      <c r="I963" s="54"/>
      <c r="J963" s="54"/>
      <c r="K963" s="54"/>
      <c r="L963" s="54"/>
      <c r="M963" s="54"/>
      <c r="N963" s="54"/>
      <c r="O963" s="54"/>
      <c r="P963" s="54"/>
      <c r="Q963" s="54"/>
      <c r="R963" s="54"/>
      <c r="S963" s="54"/>
      <c r="T963" s="54"/>
      <c r="U963" s="54"/>
      <c r="V963" s="54"/>
      <c r="W963" s="54"/>
    </row>
    <row r="964" spans="2:23" x14ac:dyDescent="0.45">
      <c r="B964" s="54"/>
      <c r="C964" s="54"/>
      <c r="D964" s="54"/>
      <c r="E964" s="54"/>
      <c r="F964" s="54"/>
      <c r="G964" s="54"/>
      <c r="H964" s="54"/>
      <c r="I964" s="54"/>
      <c r="J964" s="54"/>
      <c r="K964" s="54"/>
      <c r="L964" s="54"/>
      <c r="M964" s="54"/>
      <c r="N964" s="54"/>
      <c r="O964" s="54"/>
      <c r="P964" s="54"/>
      <c r="Q964" s="54"/>
      <c r="R964" s="54"/>
      <c r="S964" s="54"/>
      <c r="T964" s="54"/>
      <c r="U964" s="54"/>
      <c r="V964" s="54"/>
      <c r="W964" s="54"/>
    </row>
    <row r="965" spans="2:23" x14ac:dyDescent="0.45">
      <c r="B965" s="54"/>
      <c r="C965" s="54"/>
      <c r="D965" s="54"/>
      <c r="E965" s="54"/>
      <c r="F965" s="54"/>
      <c r="G965" s="54"/>
      <c r="H965" s="54"/>
      <c r="I965" s="54"/>
      <c r="J965" s="54"/>
      <c r="K965" s="54"/>
      <c r="L965" s="54"/>
      <c r="M965" s="54"/>
      <c r="N965" s="54"/>
      <c r="O965" s="54"/>
      <c r="P965" s="54"/>
      <c r="Q965" s="54"/>
      <c r="R965" s="54"/>
      <c r="S965" s="54"/>
      <c r="T965" s="54"/>
      <c r="U965" s="54"/>
      <c r="V965" s="54"/>
      <c r="W965" s="54"/>
    </row>
    <row r="966" spans="2:23" x14ac:dyDescent="0.45">
      <c r="B966" s="54"/>
      <c r="C966" s="54"/>
      <c r="D966" s="54"/>
      <c r="E966" s="54"/>
      <c r="F966" s="54"/>
      <c r="G966" s="54"/>
      <c r="H966" s="54"/>
      <c r="I966" s="54"/>
      <c r="J966" s="54"/>
      <c r="K966" s="54"/>
      <c r="L966" s="54"/>
      <c r="M966" s="54"/>
      <c r="N966" s="54"/>
      <c r="O966" s="54"/>
      <c r="P966" s="54"/>
      <c r="Q966" s="54"/>
      <c r="R966" s="54"/>
      <c r="S966" s="54"/>
      <c r="T966" s="54"/>
      <c r="U966" s="54"/>
      <c r="V966" s="54"/>
      <c r="W966" s="54"/>
    </row>
    <row r="967" spans="2:23" x14ac:dyDescent="0.45">
      <c r="B967" s="54"/>
      <c r="C967" s="54"/>
      <c r="D967" s="54"/>
      <c r="E967" s="54"/>
      <c r="F967" s="54"/>
      <c r="G967" s="54"/>
      <c r="H967" s="54"/>
      <c r="I967" s="54"/>
      <c r="J967" s="54"/>
      <c r="K967" s="54"/>
      <c r="L967" s="54"/>
      <c r="M967" s="54"/>
      <c r="N967" s="54"/>
      <c r="O967" s="54"/>
      <c r="P967" s="54"/>
      <c r="Q967" s="54"/>
      <c r="R967" s="54"/>
      <c r="S967" s="54"/>
      <c r="T967" s="54"/>
      <c r="U967" s="54"/>
      <c r="V967" s="54"/>
      <c r="W967" s="54"/>
    </row>
    <row r="968" spans="2:23" x14ac:dyDescent="0.45">
      <c r="B968" s="54"/>
      <c r="C968" s="54"/>
      <c r="D968" s="54"/>
      <c r="E968" s="54"/>
      <c r="F968" s="54"/>
      <c r="G968" s="54"/>
      <c r="H968" s="54"/>
      <c r="I968" s="54"/>
      <c r="J968" s="54"/>
      <c r="K968" s="54"/>
      <c r="L968" s="54"/>
      <c r="M968" s="54"/>
      <c r="N968" s="54"/>
      <c r="O968" s="54"/>
      <c r="P968" s="54"/>
      <c r="Q968" s="54"/>
      <c r="R968" s="54"/>
      <c r="S968" s="54"/>
      <c r="T968" s="54"/>
      <c r="U968" s="54"/>
      <c r="V968" s="54"/>
      <c r="W968" s="54"/>
    </row>
    <row r="969" spans="2:23" x14ac:dyDescent="0.45">
      <c r="B969" s="54"/>
      <c r="C969" s="54"/>
      <c r="D969" s="54"/>
      <c r="E969" s="54"/>
      <c r="F969" s="54"/>
      <c r="G969" s="54"/>
      <c r="H969" s="54"/>
      <c r="I969" s="54"/>
      <c r="J969" s="54"/>
      <c r="K969" s="54"/>
      <c r="L969" s="54"/>
      <c r="M969" s="54"/>
      <c r="N969" s="54"/>
      <c r="O969" s="54"/>
      <c r="P969" s="54"/>
      <c r="Q969" s="54"/>
      <c r="R969" s="54"/>
      <c r="S969" s="54"/>
      <c r="T969" s="54"/>
      <c r="U969" s="54"/>
      <c r="V969" s="54"/>
      <c r="W969" s="54"/>
    </row>
    <row r="970" spans="2:23" x14ac:dyDescent="0.45">
      <c r="B970" s="54"/>
      <c r="C970" s="54"/>
      <c r="D970" s="54"/>
      <c r="E970" s="54"/>
      <c r="F970" s="54"/>
      <c r="G970" s="54"/>
      <c r="H970" s="54"/>
      <c r="I970" s="54"/>
      <c r="J970" s="54"/>
      <c r="K970" s="54"/>
      <c r="L970" s="54"/>
      <c r="M970" s="54"/>
      <c r="N970" s="54"/>
      <c r="O970" s="54"/>
      <c r="P970" s="54"/>
      <c r="Q970" s="54"/>
      <c r="R970" s="54"/>
      <c r="S970" s="54"/>
      <c r="T970" s="54"/>
      <c r="U970" s="54"/>
      <c r="V970" s="54"/>
      <c r="W970" s="54"/>
    </row>
    <row r="971" spans="2:23" x14ac:dyDescent="0.45">
      <c r="B971" s="54"/>
      <c r="C971" s="54"/>
      <c r="D971" s="54"/>
      <c r="E971" s="54"/>
      <c r="F971" s="54"/>
      <c r="G971" s="54"/>
      <c r="H971" s="54"/>
      <c r="I971" s="54"/>
      <c r="J971" s="54"/>
      <c r="K971" s="54"/>
      <c r="L971" s="54"/>
      <c r="M971" s="54"/>
      <c r="N971" s="54"/>
      <c r="O971" s="54"/>
      <c r="P971" s="54"/>
      <c r="Q971" s="54"/>
      <c r="R971" s="54"/>
      <c r="S971" s="54"/>
      <c r="T971" s="54"/>
      <c r="U971" s="54"/>
      <c r="V971" s="54"/>
      <c r="W971" s="54"/>
    </row>
    <row r="972" spans="2:23" x14ac:dyDescent="0.45">
      <c r="B972" s="54"/>
      <c r="C972" s="54"/>
      <c r="D972" s="54"/>
      <c r="E972" s="54"/>
      <c r="F972" s="54"/>
      <c r="G972" s="54"/>
      <c r="H972" s="54"/>
      <c r="I972" s="54"/>
      <c r="J972" s="54"/>
      <c r="K972" s="54"/>
      <c r="L972" s="54"/>
      <c r="M972" s="54"/>
      <c r="N972" s="54"/>
      <c r="O972" s="54"/>
      <c r="P972" s="54"/>
      <c r="Q972" s="54"/>
      <c r="R972" s="54"/>
      <c r="S972" s="54"/>
      <c r="T972" s="54"/>
      <c r="U972" s="54"/>
      <c r="V972" s="54"/>
      <c r="W972" s="54"/>
    </row>
    <row r="973" spans="2:23" x14ac:dyDescent="0.45">
      <c r="B973" s="54"/>
      <c r="C973" s="54"/>
      <c r="D973" s="54"/>
      <c r="E973" s="54"/>
      <c r="F973" s="54"/>
      <c r="G973" s="54"/>
      <c r="H973" s="54"/>
      <c r="I973" s="54"/>
      <c r="J973" s="54"/>
      <c r="K973" s="54"/>
      <c r="L973" s="54"/>
      <c r="M973" s="54"/>
      <c r="N973" s="54"/>
      <c r="O973" s="54"/>
      <c r="P973" s="54"/>
      <c r="Q973" s="54"/>
      <c r="R973" s="54"/>
      <c r="S973" s="54"/>
      <c r="T973" s="54"/>
      <c r="U973" s="54"/>
      <c r="V973" s="54"/>
      <c r="W973" s="54"/>
    </row>
    <row r="974" spans="2:23" x14ac:dyDescent="0.45">
      <c r="B974" s="54"/>
      <c r="C974" s="54"/>
      <c r="D974" s="54"/>
      <c r="E974" s="54"/>
      <c r="F974" s="54"/>
      <c r="G974" s="54"/>
      <c r="H974" s="54"/>
      <c r="I974" s="54"/>
      <c r="J974" s="54"/>
      <c r="K974" s="54"/>
      <c r="L974" s="54"/>
      <c r="M974" s="54"/>
      <c r="N974" s="54"/>
      <c r="O974" s="54"/>
      <c r="P974" s="54"/>
      <c r="Q974" s="54"/>
      <c r="R974" s="54"/>
      <c r="S974" s="54"/>
      <c r="T974" s="54"/>
      <c r="U974" s="54"/>
      <c r="V974" s="54"/>
      <c r="W974" s="54"/>
    </row>
    <row r="975" spans="2:23" x14ac:dyDescent="0.45">
      <c r="B975" s="54"/>
      <c r="C975" s="54"/>
      <c r="D975" s="54"/>
      <c r="E975" s="54"/>
      <c r="F975" s="54"/>
      <c r="G975" s="54"/>
      <c r="H975" s="54"/>
      <c r="I975" s="54"/>
      <c r="J975" s="54"/>
      <c r="K975" s="54"/>
      <c r="L975" s="54"/>
      <c r="M975" s="54"/>
      <c r="N975" s="54"/>
      <c r="O975" s="54"/>
      <c r="P975" s="54"/>
      <c r="Q975" s="54"/>
      <c r="R975" s="54"/>
      <c r="S975" s="54"/>
      <c r="T975" s="54"/>
      <c r="U975" s="54"/>
      <c r="V975" s="54"/>
      <c r="W975" s="54"/>
    </row>
    <row r="976" spans="2:23" x14ac:dyDescent="0.45">
      <c r="B976" s="54"/>
      <c r="C976" s="54"/>
      <c r="D976" s="54"/>
      <c r="E976" s="54"/>
      <c r="F976" s="54"/>
      <c r="G976" s="54"/>
      <c r="H976" s="54"/>
      <c r="I976" s="54"/>
      <c r="J976" s="54"/>
      <c r="K976" s="54"/>
      <c r="L976" s="54"/>
      <c r="M976" s="54"/>
      <c r="N976" s="54"/>
      <c r="O976" s="54"/>
      <c r="P976" s="54"/>
      <c r="Q976" s="54"/>
      <c r="R976" s="54"/>
      <c r="S976" s="54"/>
      <c r="T976" s="54"/>
      <c r="U976" s="54"/>
      <c r="V976" s="54"/>
      <c r="W976" s="54"/>
    </row>
    <row r="977" spans="2:23" x14ac:dyDescent="0.45">
      <c r="B977" s="54"/>
      <c r="C977" s="54"/>
      <c r="D977" s="54"/>
      <c r="E977" s="54"/>
      <c r="F977" s="54"/>
      <c r="G977" s="54"/>
      <c r="H977" s="54"/>
      <c r="I977" s="54"/>
      <c r="J977" s="54"/>
      <c r="K977" s="54"/>
      <c r="L977" s="54"/>
      <c r="M977" s="54"/>
      <c r="N977" s="54"/>
      <c r="O977" s="54"/>
      <c r="P977" s="54"/>
      <c r="Q977" s="54"/>
      <c r="R977" s="54"/>
      <c r="S977" s="54"/>
      <c r="T977" s="54"/>
      <c r="U977" s="54"/>
      <c r="V977" s="54"/>
      <c r="W977" s="54"/>
    </row>
    <row r="978" spans="2:23" x14ac:dyDescent="0.45">
      <c r="B978" s="54"/>
      <c r="C978" s="54"/>
      <c r="D978" s="54"/>
      <c r="E978" s="54"/>
      <c r="F978" s="54"/>
      <c r="G978" s="54"/>
      <c r="H978" s="54"/>
      <c r="I978" s="54"/>
      <c r="J978" s="54"/>
      <c r="K978" s="54"/>
      <c r="L978" s="54"/>
      <c r="M978" s="54"/>
      <c r="N978" s="54"/>
      <c r="O978" s="54"/>
      <c r="P978" s="54"/>
      <c r="Q978" s="54"/>
      <c r="R978" s="54"/>
      <c r="S978" s="54"/>
      <c r="T978" s="54"/>
      <c r="U978" s="54"/>
      <c r="V978" s="54"/>
      <c r="W978" s="54"/>
    </row>
    <row r="979" spans="2:23" x14ac:dyDescent="0.45">
      <c r="B979" s="54"/>
      <c r="C979" s="54"/>
      <c r="D979" s="54"/>
      <c r="E979" s="54"/>
      <c r="F979" s="54"/>
      <c r="G979" s="54"/>
      <c r="H979" s="54"/>
      <c r="I979" s="54"/>
      <c r="J979" s="54"/>
      <c r="K979" s="54"/>
      <c r="L979" s="54"/>
      <c r="M979" s="54"/>
      <c r="N979" s="54"/>
      <c r="O979" s="54"/>
      <c r="P979" s="54"/>
      <c r="Q979" s="54"/>
      <c r="R979" s="54"/>
      <c r="S979" s="54"/>
      <c r="T979" s="54"/>
      <c r="U979" s="54"/>
      <c r="V979" s="54"/>
      <c r="W979" s="54"/>
    </row>
    <row r="980" spans="2:23" x14ac:dyDescent="0.45">
      <c r="B980" s="54"/>
      <c r="C980" s="54"/>
      <c r="D980" s="54"/>
      <c r="E980" s="54"/>
      <c r="F980" s="54"/>
      <c r="G980" s="54"/>
      <c r="H980" s="54"/>
      <c r="I980" s="54"/>
      <c r="J980" s="54"/>
      <c r="K980" s="54"/>
      <c r="L980" s="54"/>
      <c r="M980" s="54"/>
      <c r="N980" s="54"/>
      <c r="O980" s="54"/>
      <c r="P980" s="54"/>
      <c r="Q980" s="54"/>
      <c r="R980" s="54"/>
      <c r="S980" s="54"/>
      <c r="T980" s="54"/>
      <c r="U980" s="54"/>
      <c r="V980" s="54"/>
      <c r="W980" s="54"/>
    </row>
    <row r="981" spans="2:23" x14ac:dyDescent="0.45">
      <c r="B981" s="54"/>
      <c r="C981" s="54"/>
      <c r="D981" s="54"/>
      <c r="E981" s="54"/>
      <c r="F981" s="54"/>
      <c r="G981" s="54"/>
      <c r="H981" s="54"/>
      <c r="I981" s="54"/>
      <c r="J981" s="54"/>
      <c r="K981" s="54"/>
      <c r="L981" s="54"/>
      <c r="M981" s="54"/>
      <c r="N981" s="54"/>
      <c r="O981" s="54"/>
      <c r="P981" s="54"/>
      <c r="Q981" s="54"/>
      <c r="R981" s="54"/>
      <c r="S981" s="54"/>
      <c r="T981" s="54"/>
      <c r="U981" s="54"/>
      <c r="V981" s="54"/>
      <c r="W981" s="54"/>
    </row>
    <row r="982" spans="2:23" x14ac:dyDescent="0.45">
      <c r="B982" s="54"/>
      <c r="C982" s="54"/>
      <c r="D982" s="54"/>
      <c r="E982" s="54"/>
      <c r="F982" s="54"/>
      <c r="G982" s="54"/>
      <c r="H982" s="54"/>
      <c r="I982" s="54"/>
      <c r="J982" s="54"/>
      <c r="K982" s="54"/>
      <c r="L982" s="54"/>
      <c r="M982" s="54"/>
      <c r="N982" s="54"/>
      <c r="O982" s="54"/>
      <c r="P982" s="54"/>
      <c r="Q982" s="54"/>
      <c r="R982" s="54"/>
      <c r="S982" s="54"/>
      <c r="T982" s="54"/>
      <c r="U982" s="54"/>
      <c r="V982" s="54"/>
      <c r="W982" s="54"/>
    </row>
    <row r="983" spans="2:23" x14ac:dyDescent="0.45">
      <c r="B983" s="54"/>
      <c r="C983" s="54"/>
      <c r="D983" s="54"/>
      <c r="E983" s="54"/>
      <c r="F983" s="54"/>
      <c r="G983" s="54"/>
      <c r="H983" s="54"/>
      <c r="I983" s="54"/>
      <c r="J983" s="54"/>
      <c r="K983" s="54"/>
      <c r="L983" s="54"/>
      <c r="M983" s="54"/>
      <c r="N983" s="54"/>
      <c r="O983" s="54"/>
      <c r="P983" s="54"/>
      <c r="Q983" s="54"/>
      <c r="R983" s="54"/>
      <c r="S983" s="54"/>
      <c r="T983" s="54"/>
      <c r="U983" s="54"/>
      <c r="V983" s="54"/>
      <c r="W983" s="54"/>
    </row>
    <row r="984" spans="2:23" x14ac:dyDescent="0.45">
      <c r="B984" s="54"/>
      <c r="C984" s="54"/>
      <c r="D984" s="54"/>
      <c r="E984" s="54"/>
      <c r="F984" s="54"/>
      <c r="G984" s="54"/>
      <c r="H984" s="54"/>
      <c r="I984" s="54"/>
      <c r="J984" s="54"/>
      <c r="K984" s="54"/>
      <c r="L984" s="54"/>
      <c r="M984" s="54"/>
      <c r="N984" s="54"/>
      <c r="O984" s="54"/>
      <c r="P984" s="54"/>
      <c r="Q984" s="54"/>
      <c r="R984" s="54"/>
      <c r="S984" s="54"/>
      <c r="T984" s="54"/>
      <c r="U984" s="54"/>
      <c r="V984" s="54"/>
      <c r="W984" s="54"/>
    </row>
    <row r="985" spans="2:23" x14ac:dyDescent="0.45">
      <c r="B985" s="54"/>
      <c r="C985" s="54"/>
      <c r="D985" s="54"/>
      <c r="E985" s="54"/>
      <c r="F985" s="54"/>
      <c r="G985" s="54"/>
      <c r="H985" s="54"/>
      <c r="I985" s="54"/>
      <c r="J985" s="54"/>
      <c r="K985" s="54"/>
      <c r="L985" s="54"/>
      <c r="M985" s="54"/>
      <c r="N985" s="54"/>
      <c r="O985" s="54"/>
      <c r="P985" s="54"/>
      <c r="Q985" s="54"/>
      <c r="R985" s="54"/>
      <c r="S985" s="54"/>
      <c r="T985" s="54"/>
      <c r="U985" s="54"/>
      <c r="V985" s="54"/>
      <c r="W985" s="54"/>
    </row>
    <row r="986" spans="2:23" x14ac:dyDescent="0.45">
      <c r="B986" s="54"/>
      <c r="C986" s="54"/>
      <c r="D986" s="54"/>
      <c r="E986" s="54"/>
      <c r="F986" s="54"/>
      <c r="G986" s="54"/>
      <c r="H986" s="54"/>
      <c r="I986" s="54"/>
      <c r="J986" s="54"/>
      <c r="K986" s="54"/>
      <c r="L986" s="54"/>
      <c r="M986" s="54"/>
      <c r="N986" s="54"/>
      <c r="O986" s="54"/>
      <c r="P986" s="54"/>
      <c r="Q986" s="54"/>
      <c r="R986" s="54"/>
      <c r="S986" s="54"/>
      <c r="T986" s="54"/>
      <c r="U986" s="54"/>
      <c r="V986" s="54"/>
      <c r="W986" s="54"/>
    </row>
    <row r="987" spans="2:23" x14ac:dyDescent="0.45">
      <c r="B987" s="54"/>
      <c r="C987" s="54"/>
      <c r="D987" s="54"/>
      <c r="E987" s="54"/>
      <c r="F987" s="54"/>
      <c r="G987" s="54"/>
      <c r="H987" s="54"/>
      <c r="I987" s="54"/>
      <c r="J987" s="54"/>
      <c r="K987" s="54"/>
      <c r="L987" s="54"/>
      <c r="M987" s="54"/>
      <c r="N987" s="54"/>
      <c r="O987" s="54"/>
      <c r="P987" s="54"/>
      <c r="Q987" s="54"/>
      <c r="R987" s="54"/>
      <c r="S987" s="54"/>
      <c r="T987" s="54"/>
      <c r="U987" s="54"/>
      <c r="V987" s="54"/>
      <c r="W987" s="54"/>
    </row>
    <row r="988" spans="2:23" x14ac:dyDescent="0.45">
      <c r="B988" s="54"/>
      <c r="C988" s="54"/>
      <c r="D988" s="54"/>
      <c r="E988" s="54"/>
      <c r="F988" s="54"/>
      <c r="G988" s="54"/>
      <c r="H988" s="54"/>
      <c r="I988" s="54"/>
      <c r="J988" s="54"/>
      <c r="K988" s="54"/>
      <c r="L988" s="54"/>
      <c r="M988" s="54"/>
      <c r="N988" s="54"/>
      <c r="O988" s="54"/>
      <c r="P988" s="54"/>
      <c r="Q988" s="54"/>
      <c r="R988" s="54"/>
      <c r="S988" s="54"/>
      <c r="T988" s="54"/>
      <c r="U988" s="54"/>
      <c r="V988" s="54"/>
      <c r="W988" s="54"/>
    </row>
    <row r="989" spans="2:23" x14ac:dyDescent="0.45">
      <c r="B989" s="54"/>
      <c r="C989" s="54"/>
      <c r="D989" s="54"/>
      <c r="E989" s="54"/>
      <c r="F989" s="54"/>
      <c r="G989" s="54"/>
      <c r="H989" s="54"/>
      <c r="I989" s="54"/>
      <c r="J989" s="54"/>
      <c r="K989" s="54"/>
      <c r="L989" s="54"/>
      <c r="M989" s="54"/>
      <c r="N989" s="54"/>
      <c r="O989" s="54"/>
      <c r="P989" s="54"/>
      <c r="Q989" s="54"/>
      <c r="R989" s="54"/>
      <c r="S989" s="54"/>
      <c r="T989" s="54"/>
      <c r="U989" s="54"/>
      <c r="V989" s="54"/>
      <c r="W989" s="54"/>
    </row>
    <row r="990" spans="2:23" x14ac:dyDescent="0.45">
      <c r="B990" s="54"/>
      <c r="C990" s="54"/>
      <c r="D990" s="54"/>
      <c r="E990" s="54"/>
      <c r="F990" s="54"/>
      <c r="G990" s="54"/>
      <c r="H990" s="54"/>
      <c r="I990" s="54"/>
      <c r="J990" s="54"/>
      <c r="K990" s="54"/>
      <c r="L990" s="54"/>
      <c r="M990" s="54"/>
      <c r="N990" s="54"/>
      <c r="O990" s="54"/>
      <c r="P990" s="54"/>
      <c r="Q990" s="54"/>
      <c r="R990" s="54"/>
      <c r="S990" s="54"/>
      <c r="T990" s="54"/>
      <c r="U990" s="54"/>
      <c r="V990" s="54"/>
      <c r="W990" s="54"/>
    </row>
    <row r="991" spans="2:23" x14ac:dyDescent="0.45">
      <c r="B991" s="54"/>
      <c r="C991" s="54"/>
      <c r="D991" s="54"/>
      <c r="E991" s="54"/>
      <c r="F991" s="54"/>
      <c r="G991" s="54"/>
      <c r="H991" s="54"/>
      <c r="I991" s="54"/>
      <c r="J991" s="54"/>
      <c r="K991" s="54"/>
      <c r="L991" s="54"/>
      <c r="M991" s="54"/>
      <c r="N991" s="54"/>
      <c r="O991" s="54"/>
      <c r="P991" s="54"/>
      <c r="Q991" s="54"/>
      <c r="R991" s="54"/>
      <c r="S991" s="54"/>
      <c r="T991" s="54"/>
      <c r="U991" s="54"/>
      <c r="V991" s="54"/>
      <c r="W991" s="54"/>
    </row>
    <row r="992" spans="2:23" x14ac:dyDescent="0.45">
      <c r="B992" s="54"/>
      <c r="C992" s="54"/>
      <c r="D992" s="54"/>
      <c r="E992" s="54"/>
      <c r="F992" s="54"/>
      <c r="G992" s="54"/>
      <c r="H992" s="54"/>
      <c r="I992" s="54"/>
      <c r="J992" s="54"/>
      <c r="K992" s="54"/>
      <c r="L992" s="54"/>
      <c r="M992" s="54"/>
      <c r="N992" s="54"/>
      <c r="O992" s="54"/>
      <c r="P992" s="54"/>
      <c r="Q992" s="54"/>
      <c r="R992" s="54"/>
      <c r="S992" s="54"/>
      <c r="T992" s="54"/>
      <c r="U992" s="54"/>
      <c r="V992" s="54"/>
      <c r="W992" s="54"/>
    </row>
    <row r="993" spans="2:23" x14ac:dyDescent="0.45">
      <c r="B993" s="54"/>
      <c r="C993" s="54"/>
      <c r="D993" s="54"/>
      <c r="E993" s="54"/>
      <c r="F993" s="54"/>
      <c r="G993" s="54"/>
      <c r="H993" s="54"/>
      <c r="I993" s="54"/>
      <c r="J993" s="54"/>
      <c r="K993" s="54"/>
      <c r="L993" s="54"/>
      <c r="M993" s="54"/>
      <c r="N993" s="54"/>
      <c r="O993" s="54"/>
      <c r="P993" s="54"/>
      <c r="Q993" s="54"/>
      <c r="R993" s="54"/>
      <c r="S993" s="54"/>
      <c r="T993" s="54"/>
      <c r="U993" s="54"/>
      <c r="V993" s="54"/>
      <c r="W993" s="54"/>
    </row>
    <row r="994" spans="2:23" x14ac:dyDescent="0.45">
      <c r="B994" s="54"/>
      <c r="C994" s="54"/>
      <c r="D994" s="54"/>
      <c r="E994" s="54"/>
      <c r="F994" s="54"/>
      <c r="G994" s="54"/>
      <c r="H994" s="54"/>
      <c r="I994" s="54"/>
      <c r="J994" s="54"/>
      <c r="K994" s="54"/>
      <c r="L994" s="54"/>
      <c r="M994" s="54"/>
      <c r="N994" s="54"/>
      <c r="O994" s="54"/>
      <c r="P994" s="54"/>
      <c r="Q994" s="54"/>
      <c r="R994" s="54"/>
      <c r="S994" s="54"/>
      <c r="T994" s="54"/>
      <c r="U994" s="54"/>
      <c r="V994" s="54"/>
      <c r="W994" s="54"/>
    </row>
    <row r="995" spans="2:23" x14ac:dyDescent="0.45">
      <c r="B995" s="54"/>
      <c r="C995" s="54"/>
      <c r="D995" s="54"/>
      <c r="E995" s="54"/>
      <c r="F995" s="54"/>
      <c r="G995" s="54"/>
      <c r="H995" s="54"/>
      <c r="I995" s="54"/>
      <c r="J995" s="54"/>
      <c r="K995" s="54"/>
      <c r="L995" s="54"/>
      <c r="M995" s="54"/>
      <c r="N995" s="54"/>
      <c r="O995" s="54"/>
      <c r="P995" s="54"/>
      <c r="Q995" s="54"/>
      <c r="R995" s="54"/>
      <c r="S995" s="54"/>
      <c r="T995" s="54"/>
      <c r="U995" s="54"/>
      <c r="V995" s="54"/>
      <c r="W995" s="54"/>
    </row>
    <row r="996" spans="2:23" x14ac:dyDescent="0.45">
      <c r="B996" s="54"/>
      <c r="C996" s="54"/>
      <c r="D996" s="54"/>
      <c r="E996" s="54"/>
      <c r="F996" s="54"/>
      <c r="G996" s="54"/>
      <c r="H996" s="54"/>
      <c r="I996" s="54"/>
      <c r="J996" s="54"/>
      <c r="K996" s="54"/>
      <c r="L996" s="54"/>
      <c r="M996" s="54"/>
      <c r="N996" s="54"/>
      <c r="O996" s="54"/>
      <c r="P996" s="54"/>
      <c r="Q996" s="54"/>
      <c r="R996" s="54"/>
      <c r="S996" s="54"/>
      <c r="T996" s="54"/>
      <c r="U996" s="54"/>
      <c r="V996" s="54"/>
      <c r="W996" s="54"/>
    </row>
    <row r="997" spans="2:23" x14ac:dyDescent="0.45">
      <c r="B997" s="54"/>
      <c r="C997" s="54"/>
      <c r="D997" s="54"/>
      <c r="E997" s="54"/>
      <c r="F997" s="54"/>
      <c r="G997" s="54"/>
      <c r="H997" s="54"/>
      <c r="I997" s="54"/>
      <c r="J997" s="54"/>
      <c r="K997" s="54"/>
      <c r="L997" s="54"/>
      <c r="M997" s="54"/>
      <c r="N997" s="54"/>
      <c r="O997" s="54"/>
      <c r="P997" s="54"/>
      <c r="Q997" s="54"/>
      <c r="R997" s="54"/>
      <c r="S997" s="54"/>
      <c r="T997" s="54"/>
      <c r="U997" s="54"/>
      <c r="V997" s="54"/>
      <c r="W997" s="54"/>
    </row>
    <row r="998" spans="2:23" x14ac:dyDescent="0.45">
      <c r="B998" s="54"/>
      <c r="C998" s="54"/>
      <c r="D998" s="54"/>
      <c r="E998" s="54"/>
      <c r="F998" s="54"/>
      <c r="G998" s="54"/>
      <c r="H998" s="54"/>
      <c r="I998" s="54"/>
      <c r="J998" s="54"/>
      <c r="K998" s="54"/>
      <c r="L998" s="54"/>
      <c r="M998" s="54"/>
      <c r="N998" s="54"/>
      <c r="O998" s="54"/>
      <c r="P998" s="54"/>
      <c r="Q998" s="54"/>
      <c r="R998" s="54"/>
      <c r="S998" s="54"/>
      <c r="T998" s="54"/>
      <c r="U998" s="54"/>
      <c r="V998" s="54"/>
      <c r="W998" s="54"/>
    </row>
    <row r="999" spans="2:23" x14ac:dyDescent="0.45">
      <c r="B999" s="54"/>
      <c r="C999" s="54"/>
      <c r="D999" s="54"/>
      <c r="E999" s="54"/>
      <c r="F999" s="54"/>
      <c r="G999" s="54"/>
      <c r="H999" s="54"/>
      <c r="I999" s="54"/>
      <c r="J999" s="54"/>
      <c r="K999" s="54"/>
      <c r="L999" s="54"/>
      <c r="M999" s="54"/>
      <c r="N999" s="54"/>
      <c r="O999" s="54"/>
      <c r="P999" s="54"/>
      <c r="Q999" s="54"/>
      <c r="R999" s="54"/>
      <c r="S999" s="54"/>
      <c r="T999" s="54"/>
      <c r="U999" s="54"/>
      <c r="V999" s="54"/>
      <c r="W999" s="54"/>
    </row>
    <row r="1000" spans="2:23" x14ac:dyDescent="0.45">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row>
    <row r="1001" spans="2:23" x14ac:dyDescent="0.45">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row>
    <row r="1002" spans="2:23" x14ac:dyDescent="0.45">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row>
    <row r="1003" spans="2:23" x14ac:dyDescent="0.45">
      <c r="B1003" s="54"/>
      <c r="C1003" s="54"/>
      <c r="D1003" s="54"/>
      <c r="E1003" s="54"/>
      <c r="F1003" s="54"/>
      <c r="G1003" s="54"/>
      <c r="H1003" s="54"/>
      <c r="I1003" s="54"/>
      <c r="J1003" s="54"/>
      <c r="K1003" s="54"/>
      <c r="L1003" s="54"/>
      <c r="M1003" s="54"/>
      <c r="N1003" s="54"/>
      <c r="O1003" s="54"/>
      <c r="P1003" s="54"/>
      <c r="Q1003" s="54"/>
      <c r="R1003" s="54"/>
      <c r="S1003" s="54"/>
      <c r="T1003" s="54"/>
      <c r="U1003" s="54"/>
      <c r="V1003" s="54"/>
      <c r="W1003" s="54"/>
    </row>
    <row r="1004" spans="2:23" x14ac:dyDescent="0.45">
      <c r="B1004" s="54"/>
      <c r="C1004" s="54"/>
      <c r="D1004" s="54"/>
      <c r="E1004" s="54"/>
      <c r="F1004" s="54"/>
      <c r="G1004" s="54"/>
      <c r="H1004" s="54"/>
      <c r="I1004" s="54"/>
      <c r="J1004" s="54"/>
      <c r="K1004" s="54"/>
      <c r="L1004" s="54"/>
      <c r="M1004" s="54"/>
      <c r="N1004" s="54"/>
      <c r="O1004" s="54"/>
      <c r="P1004" s="54"/>
      <c r="Q1004" s="54"/>
      <c r="R1004" s="54"/>
      <c r="S1004" s="54"/>
      <c r="T1004" s="54"/>
      <c r="U1004" s="54"/>
      <c r="V1004" s="54"/>
      <c r="W1004" s="54"/>
    </row>
    <row r="1005" spans="2:23" x14ac:dyDescent="0.45">
      <c r="B1005" s="54"/>
      <c r="C1005" s="54"/>
      <c r="D1005" s="54"/>
      <c r="E1005" s="54"/>
      <c r="F1005" s="54"/>
      <c r="G1005" s="54"/>
      <c r="H1005" s="54"/>
      <c r="I1005" s="54"/>
      <c r="J1005" s="54"/>
      <c r="K1005" s="54"/>
      <c r="L1005" s="54"/>
      <c r="M1005" s="54"/>
      <c r="N1005" s="54"/>
      <c r="O1005" s="54"/>
      <c r="P1005" s="54"/>
      <c r="Q1005" s="54"/>
      <c r="R1005" s="54"/>
      <c r="S1005" s="54"/>
      <c r="T1005" s="54"/>
      <c r="U1005" s="54"/>
      <c r="V1005" s="54"/>
      <c r="W1005" s="54"/>
    </row>
    <row r="1006" spans="2:23" x14ac:dyDescent="0.45">
      <c r="B1006" s="54"/>
      <c r="C1006" s="54"/>
      <c r="D1006" s="54"/>
      <c r="E1006" s="54"/>
      <c r="F1006" s="54"/>
      <c r="G1006" s="54"/>
      <c r="H1006" s="54"/>
      <c r="I1006" s="54"/>
      <c r="J1006" s="54"/>
      <c r="K1006" s="54"/>
      <c r="L1006" s="54"/>
      <c r="M1006" s="54"/>
      <c r="N1006" s="54"/>
      <c r="O1006" s="54"/>
      <c r="P1006" s="54"/>
      <c r="Q1006" s="54"/>
      <c r="R1006" s="54"/>
      <c r="S1006" s="54"/>
      <c r="T1006" s="54"/>
      <c r="U1006" s="54"/>
      <c r="V1006" s="54"/>
      <c r="W1006" s="54"/>
    </row>
    <row r="1007" spans="2:23" x14ac:dyDescent="0.45">
      <c r="B1007" s="54"/>
      <c r="C1007" s="54"/>
      <c r="D1007" s="54"/>
      <c r="E1007" s="54"/>
      <c r="F1007" s="54"/>
      <c r="G1007" s="54"/>
      <c r="H1007" s="54"/>
      <c r="I1007" s="54"/>
      <c r="J1007" s="54"/>
      <c r="K1007" s="54"/>
      <c r="L1007" s="54"/>
      <c r="M1007" s="54"/>
      <c r="N1007" s="54"/>
      <c r="O1007" s="54"/>
      <c r="P1007" s="54"/>
      <c r="Q1007" s="54"/>
      <c r="R1007" s="54"/>
      <c r="S1007" s="54"/>
      <c r="T1007" s="54"/>
      <c r="U1007" s="54"/>
      <c r="V1007" s="54"/>
      <c r="W1007" s="54"/>
    </row>
    <row r="1008" spans="2:23" x14ac:dyDescent="0.45">
      <c r="B1008" s="54"/>
      <c r="C1008" s="54"/>
      <c r="D1008" s="54"/>
      <c r="E1008" s="54"/>
      <c r="F1008" s="54"/>
      <c r="G1008" s="54"/>
      <c r="H1008" s="54"/>
      <c r="I1008" s="54"/>
      <c r="J1008" s="54"/>
      <c r="K1008" s="54"/>
      <c r="L1008" s="54"/>
      <c r="M1008" s="54"/>
      <c r="N1008" s="54"/>
      <c r="O1008" s="54"/>
      <c r="P1008" s="54"/>
      <c r="Q1008" s="54"/>
      <c r="R1008" s="54"/>
      <c r="S1008" s="54"/>
      <c r="T1008" s="54"/>
      <c r="U1008" s="54"/>
      <c r="V1008" s="54"/>
      <c r="W1008" s="54"/>
    </row>
    <row r="1009" spans="2:23" x14ac:dyDescent="0.45">
      <c r="B1009" s="54"/>
      <c r="C1009" s="54"/>
      <c r="D1009" s="54"/>
      <c r="E1009" s="54"/>
      <c r="F1009" s="54"/>
      <c r="G1009" s="54"/>
      <c r="H1009" s="54"/>
      <c r="I1009" s="54"/>
      <c r="J1009" s="54"/>
      <c r="K1009" s="54"/>
      <c r="L1009" s="54"/>
      <c r="M1009" s="54"/>
      <c r="N1009" s="54"/>
      <c r="O1009" s="54"/>
      <c r="P1009" s="54"/>
      <c r="Q1009" s="54"/>
      <c r="R1009" s="54"/>
      <c r="S1009" s="54"/>
      <c r="T1009" s="54"/>
      <c r="U1009" s="54"/>
      <c r="V1009" s="54"/>
      <c r="W1009" s="54"/>
    </row>
    <row r="1010" spans="2:23" x14ac:dyDescent="0.45">
      <c r="B1010" s="54"/>
      <c r="C1010" s="54"/>
      <c r="D1010" s="54"/>
      <c r="E1010" s="54"/>
      <c r="F1010" s="54"/>
      <c r="G1010" s="54"/>
      <c r="H1010" s="54"/>
      <c r="I1010" s="54"/>
      <c r="J1010" s="54"/>
      <c r="K1010" s="54"/>
      <c r="L1010" s="54"/>
      <c r="M1010" s="54"/>
      <c r="N1010" s="54"/>
      <c r="O1010" s="54"/>
      <c r="P1010" s="54"/>
      <c r="Q1010" s="54"/>
      <c r="R1010" s="54"/>
      <c r="S1010" s="54"/>
      <c r="T1010" s="54"/>
      <c r="U1010" s="54"/>
      <c r="V1010" s="54"/>
      <c r="W1010" s="54"/>
    </row>
    <row r="1011" spans="2:23" x14ac:dyDescent="0.45">
      <c r="B1011" s="54"/>
      <c r="C1011" s="54"/>
      <c r="D1011" s="54"/>
      <c r="E1011" s="54"/>
      <c r="F1011" s="54"/>
      <c r="G1011" s="54"/>
      <c r="H1011" s="54"/>
      <c r="I1011" s="54"/>
      <c r="J1011" s="54"/>
      <c r="K1011" s="54"/>
      <c r="L1011" s="54"/>
      <c r="M1011" s="54"/>
      <c r="N1011" s="54"/>
      <c r="O1011" s="54"/>
      <c r="P1011" s="54"/>
      <c r="Q1011" s="54"/>
      <c r="R1011" s="54"/>
      <c r="S1011" s="54"/>
      <c r="T1011" s="54"/>
      <c r="U1011" s="54"/>
      <c r="V1011" s="54"/>
      <c r="W1011" s="54"/>
    </row>
    <row r="1012" spans="2:23" x14ac:dyDescent="0.45">
      <c r="B1012" s="54"/>
      <c r="C1012" s="54"/>
      <c r="D1012" s="54"/>
      <c r="E1012" s="54"/>
      <c r="F1012" s="54"/>
      <c r="G1012" s="54"/>
      <c r="H1012" s="54"/>
      <c r="I1012" s="54"/>
      <c r="J1012" s="54"/>
      <c r="K1012" s="54"/>
      <c r="L1012" s="54"/>
      <c r="M1012" s="54"/>
      <c r="N1012" s="54"/>
      <c r="O1012" s="54"/>
      <c r="P1012" s="54"/>
      <c r="Q1012" s="54"/>
      <c r="R1012" s="54"/>
      <c r="S1012" s="54"/>
      <c r="T1012" s="54"/>
      <c r="U1012" s="54"/>
      <c r="V1012" s="54"/>
      <c r="W1012" s="54"/>
    </row>
    <row r="1013" spans="2:23" x14ac:dyDescent="0.45">
      <c r="B1013" s="54"/>
      <c r="C1013" s="54"/>
      <c r="D1013" s="54"/>
      <c r="E1013" s="54"/>
      <c r="F1013" s="54"/>
      <c r="G1013" s="54"/>
      <c r="H1013" s="54"/>
      <c r="I1013" s="54"/>
      <c r="J1013" s="54"/>
      <c r="K1013" s="54"/>
      <c r="L1013" s="54"/>
      <c r="M1013" s="54"/>
      <c r="N1013" s="54"/>
      <c r="O1013" s="54"/>
      <c r="P1013" s="54"/>
      <c r="Q1013" s="54"/>
      <c r="R1013" s="54"/>
      <c r="S1013" s="54"/>
      <c r="T1013" s="54"/>
      <c r="U1013" s="54"/>
      <c r="V1013" s="54"/>
      <c r="W1013" s="54"/>
    </row>
    <row r="1014" spans="2:23" x14ac:dyDescent="0.45">
      <c r="B1014" s="54"/>
      <c r="C1014" s="54"/>
      <c r="D1014" s="54"/>
      <c r="E1014" s="54"/>
      <c r="F1014" s="54"/>
      <c r="G1014" s="54"/>
      <c r="H1014" s="54"/>
      <c r="I1014" s="54"/>
      <c r="J1014" s="54"/>
      <c r="K1014" s="54"/>
      <c r="L1014" s="54"/>
      <c r="M1014" s="54"/>
      <c r="N1014" s="54"/>
      <c r="O1014" s="54"/>
      <c r="P1014" s="54"/>
      <c r="Q1014" s="54"/>
      <c r="R1014" s="54"/>
      <c r="S1014" s="54"/>
      <c r="T1014" s="54"/>
      <c r="U1014" s="54"/>
      <c r="V1014" s="54"/>
      <c r="W1014" s="54"/>
    </row>
    <row r="1015" spans="2:23" x14ac:dyDescent="0.45">
      <c r="B1015" s="54"/>
      <c r="C1015" s="54"/>
      <c r="D1015" s="54"/>
      <c r="E1015" s="54"/>
      <c r="F1015" s="54"/>
      <c r="G1015" s="54"/>
      <c r="H1015" s="54"/>
      <c r="I1015" s="54"/>
      <c r="J1015" s="54"/>
      <c r="K1015" s="54"/>
      <c r="L1015" s="54"/>
      <c r="M1015" s="54"/>
      <c r="N1015" s="54"/>
      <c r="O1015" s="54"/>
      <c r="P1015" s="54"/>
      <c r="Q1015" s="54"/>
      <c r="R1015" s="54"/>
      <c r="S1015" s="54"/>
      <c r="T1015" s="54"/>
      <c r="U1015" s="54"/>
      <c r="V1015" s="54"/>
      <c r="W1015" s="54"/>
    </row>
    <row r="1016" spans="2:23" x14ac:dyDescent="0.45">
      <c r="B1016" s="54"/>
      <c r="C1016" s="54"/>
      <c r="D1016" s="54"/>
      <c r="E1016" s="54"/>
      <c r="F1016" s="54"/>
      <c r="G1016" s="54"/>
      <c r="H1016" s="54"/>
      <c r="I1016" s="54"/>
      <c r="J1016" s="54"/>
      <c r="K1016" s="54"/>
      <c r="L1016" s="54"/>
      <c r="M1016" s="54"/>
      <c r="N1016" s="54"/>
      <c r="O1016" s="54"/>
      <c r="P1016" s="54"/>
      <c r="Q1016" s="54"/>
      <c r="R1016" s="54"/>
      <c r="S1016" s="54"/>
      <c r="T1016" s="54"/>
      <c r="U1016" s="54"/>
      <c r="V1016" s="54"/>
      <c r="W1016" s="54"/>
    </row>
    <row r="1017" spans="2:23" x14ac:dyDescent="0.45">
      <c r="B1017" s="54"/>
      <c r="C1017" s="54"/>
      <c r="D1017" s="54"/>
      <c r="E1017" s="54"/>
      <c r="F1017" s="54"/>
      <c r="G1017" s="54"/>
      <c r="H1017" s="54"/>
      <c r="I1017" s="54"/>
      <c r="J1017" s="54"/>
      <c r="K1017" s="54"/>
      <c r="L1017" s="54"/>
      <c r="M1017" s="54"/>
      <c r="N1017" s="54"/>
      <c r="O1017" s="54"/>
      <c r="P1017" s="54"/>
      <c r="Q1017" s="54"/>
      <c r="R1017" s="54"/>
      <c r="S1017" s="54"/>
      <c r="T1017" s="54"/>
      <c r="U1017" s="54"/>
      <c r="V1017" s="54"/>
      <c r="W1017" s="54"/>
    </row>
    <row r="1018" spans="2:23" x14ac:dyDescent="0.45">
      <c r="B1018" s="54"/>
      <c r="C1018" s="54"/>
      <c r="D1018" s="54"/>
      <c r="E1018" s="54"/>
      <c r="F1018" s="54"/>
      <c r="G1018" s="54"/>
      <c r="H1018" s="54"/>
      <c r="I1018" s="54"/>
      <c r="J1018" s="54"/>
      <c r="K1018" s="54"/>
      <c r="L1018" s="54"/>
      <c r="M1018" s="54"/>
      <c r="N1018" s="54"/>
      <c r="O1018" s="54"/>
      <c r="P1018" s="54"/>
      <c r="Q1018" s="54"/>
      <c r="R1018" s="54"/>
      <c r="S1018" s="54"/>
      <c r="T1018" s="54"/>
      <c r="U1018" s="54"/>
      <c r="V1018" s="54"/>
      <c r="W1018" s="54"/>
    </row>
    <row r="1019" spans="2:23" x14ac:dyDescent="0.45">
      <c r="B1019" s="54"/>
      <c r="C1019" s="54"/>
      <c r="D1019" s="54"/>
      <c r="E1019" s="54"/>
      <c r="F1019" s="54"/>
      <c r="G1019" s="54"/>
      <c r="H1019" s="54"/>
      <c r="I1019" s="54"/>
      <c r="J1019" s="54"/>
      <c r="K1019" s="54"/>
      <c r="L1019" s="54"/>
      <c r="M1019" s="54"/>
      <c r="N1019" s="54"/>
      <c r="O1019" s="54"/>
      <c r="P1019" s="54"/>
      <c r="Q1019" s="54"/>
      <c r="R1019" s="54"/>
      <c r="S1019" s="54"/>
      <c r="T1019" s="54"/>
      <c r="U1019" s="54"/>
      <c r="V1019" s="54"/>
      <c r="W1019" s="54"/>
    </row>
    <row r="1020" spans="2:23" x14ac:dyDescent="0.45">
      <c r="B1020" s="54"/>
      <c r="C1020" s="54"/>
      <c r="D1020" s="54"/>
      <c r="E1020" s="54"/>
      <c r="F1020" s="54"/>
      <c r="G1020" s="54"/>
      <c r="H1020" s="54"/>
      <c r="I1020" s="54"/>
      <c r="J1020" s="54"/>
      <c r="K1020" s="54"/>
      <c r="L1020" s="54"/>
      <c r="M1020" s="54"/>
      <c r="N1020" s="54"/>
      <c r="O1020" s="54"/>
      <c r="P1020" s="54"/>
      <c r="Q1020" s="54"/>
      <c r="R1020" s="54"/>
      <c r="S1020" s="54"/>
      <c r="T1020" s="54"/>
      <c r="U1020" s="54"/>
      <c r="V1020" s="54"/>
      <c r="W1020" s="54"/>
    </row>
    <row r="1021" spans="2:23" x14ac:dyDescent="0.45">
      <c r="B1021" s="54"/>
      <c r="C1021" s="54"/>
      <c r="D1021" s="54"/>
      <c r="E1021" s="54"/>
      <c r="F1021" s="54"/>
      <c r="G1021" s="54"/>
      <c r="H1021" s="54"/>
      <c r="I1021" s="54"/>
      <c r="J1021" s="54"/>
      <c r="K1021" s="54"/>
      <c r="L1021" s="54"/>
      <c r="M1021" s="54"/>
      <c r="N1021" s="54"/>
      <c r="O1021" s="54"/>
      <c r="P1021" s="54"/>
      <c r="Q1021" s="54"/>
      <c r="R1021" s="54"/>
      <c r="S1021" s="54"/>
      <c r="T1021" s="54"/>
      <c r="U1021" s="54"/>
      <c r="V1021" s="54"/>
      <c r="W1021" s="54"/>
    </row>
    <row r="1022" spans="2:23" x14ac:dyDescent="0.45">
      <c r="B1022" s="54"/>
      <c r="C1022" s="54"/>
      <c r="D1022" s="54"/>
      <c r="E1022" s="54"/>
      <c r="F1022" s="54"/>
      <c r="G1022" s="54"/>
      <c r="H1022" s="54"/>
      <c r="I1022" s="54"/>
      <c r="J1022" s="54"/>
      <c r="K1022" s="54"/>
      <c r="L1022" s="54"/>
      <c r="M1022" s="54"/>
      <c r="N1022" s="54"/>
      <c r="O1022" s="54"/>
      <c r="P1022" s="54"/>
      <c r="Q1022" s="54"/>
      <c r="R1022" s="54"/>
      <c r="S1022" s="54"/>
      <c r="T1022" s="54"/>
      <c r="U1022" s="54"/>
      <c r="V1022" s="54"/>
      <c r="W1022" s="54"/>
    </row>
    <row r="1023" spans="2:23" x14ac:dyDescent="0.45">
      <c r="B1023" s="54"/>
      <c r="C1023" s="54"/>
      <c r="D1023" s="54"/>
      <c r="E1023" s="54"/>
      <c r="F1023" s="54"/>
      <c r="G1023" s="54"/>
      <c r="H1023" s="54"/>
      <c r="I1023" s="54"/>
      <c r="J1023" s="54"/>
      <c r="K1023" s="54"/>
      <c r="L1023" s="54"/>
      <c r="M1023" s="54"/>
      <c r="N1023" s="54"/>
      <c r="O1023" s="54"/>
      <c r="P1023" s="54"/>
      <c r="Q1023" s="54"/>
      <c r="R1023" s="54"/>
      <c r="S1023" s="54"/>
      <c r="T1023" s="54"/>
      <c r="U1023" s="54"/>
      <c r="V1023" s="54"/>
      <c r="W1023" s="54"/>
    </row>
    <row r="1024" spans="2:23" x14ac:dyDescent="0.45">
      <c r="B1024" s="54"/>
      <c r="C1024" s="54"/>
      <c r="D1024" s="54"/>
      <c r="E1024" s="54"/>
      <c r="F1024" s="54"/>
      <c r="G1024" s="54"/>
      <c r="H1024" s="54"/>
      <c r="I1024" s="54"/>
      <c r="J1024" s="54"/>
      <c r="K1024" s="54"/>
      <c r="L1024" s="54"/>
      <c r="M1024" s="54"/>
      <c r="N1024" s="54"/>
      <c r="O1024" s="54"/>
      <c r="P1024" s="54"/>
      <c r="Q1024" s="54"/>
      <c r="R1024" s="54"/>
      <c r="S1024" s="54"/>
      <c r="T1024" s="54"/>
      <c r="U1024" s="54"/>
      <c r="V1024" s="54"/>
      <c r="W1024" s="54"/>
    </row>
    <row r="1025" spans="2:23" x14ac:dyDescent="0.45">
      <c r="B1025" s="54"/>
      <c r="C1025" s="54"/>
      <c r="D1025" s="54"/>
      <c r="E1025" s="54"/>
      <c r="F1025" s="54"/>
      <c r="G1025" s="54"/>
      <c r="H1025" s="54"/>
      <c r="I1025" s="54"/>
      <c r="J1025" s="54"/>
      <c r="K1025" s="54"/>
      <c r="L1025" s="54"/>
      <c r="M1025" s="54"/>
      <c r="N1025" s="54"/>
      <c r="O1025" s="54"/>
      <c r="P1025" s="54"/>
      <c r="Q1025" s="54"/>
      <c r="R1025" s="54"/>
      <c r="S1025" s="54"/>
      <c r="T1025" s="54"/>
      <c r="U1025" s="54"/>
      <c r="V1025" s="54"/>
      <c r="W1025" s="54"/>
    </row>
    <row r="1026" spans="2:23" x14ac:dyDescent="0.45">
      <c r="B1026" s="54"/>
      <c r="C1026" s="54"/>
      <c r="D1026" s="54"/>
      <c r="E1026" s="54"/>
      <c r="F1026" s="54"/>
      <c r="G1026" s="54"/>
      <c r="H1026" s="54"/>
      <c r="I1026" s="54"/>
      <c r="J1026" s="54"/>
      <c r="K1026" s="54"/>
      <c r="L1026" s="54"/>
      <c r="M1026" s="54"/>
      <c r="N1026" s="54"/>
      <c r="O1026" s="54"/>
      <c r="P1026" s="54"/>
      <c r="Q1026" s="54"/>
      <c r="R1026" s="54"/>
      <c r="S1026" s="54"/>
      <c r="T1026" s="54"/>
      <c r="U1026" s="54"/>
      <c r="V1026" s="54"/>
      <c r="W1026" s="54"/>
    </row>
    <row r="1027" spans="2:23" x14ac:dyDescent="0.45">
      <c r="B1027" s="54"/>
      <c r="C1027" s="54"/>
      <c r="D1027" s="54"/>
      <c r="E1027" s="54"/>
      <c r="F1027" s="54"/>
      <c r="G1027" s="54"/>
      <c r="H1027" s="54"/>
      <c r="I1027" s="54"/>
      <c r="J1027" s="54"/>
      <c r="K1027" s="54"/>
      <c r="L1027" s="54"/>
      <c r="M1027" s="54"/>
      <c r="N1027" s="54"/>
      <c r="O1027" s="54"/>
      <c r="P1027" s="54"/>
      <c r="Q1027" s="54"/>
      <c r="R1027" s="54"/>
      <c r="S1027" s="54"/>
      <c r="T1027" s="54"/>
      <c r="U1027" s="54"/>
      <c r="V1027" s="54"/>
      <c r="W1027" s="54"/>
    </row>
    <row r="1028" spans="2:23" x14ac:dyDescent="0.45">
      <c r="B1028" s="54"/>
      <c r="C1028" s="54"/>
      <c r="D1028" s="54"/>
      <c r="E1028" s="54"/>
      <c r="F1028" s="54"/>
      <c r="G1028" s="54"/>
      <c r="H1028" s="54"/>
      <c r="I1028" s="54"/>
      <c r="J1028" s="54"/>
      <c r="K1028" s="54"/>
      <c r="L1028" s="54"/>
      <c r="M1028" s="54"/>
      <c r="N1028" s="54"/>
      <c r="O1028" s="54"/>
      <c r="P1028" s="54"/>
      <c r="Q1028" s="54"/>
      <c r="R1028" s="54"/>
      <c r="S1028" s="54"/>
      <c r="T1028" s="54"/>
      <c r="U1028" s="54"/>
      <c r="V1028" s="54"/>
      <c r="W1028" s="54"/>
    </row>
    <row r="1029" spans="2:23" x14ac:dyDescent="0.45">
      <c r="B1029" s="54"/>
      <c r="C1029" s="54"/>
      <c r="D1029" s="54"/>
      <c r="E1029" s="54"/>
      <c r="F1029" s="54"/>
      <c r="G1029" s="54"/>
      <c r="H1029" s="54"/>
      <c r="I1029" s="54"/>
      <c r="J1029" s="54"/>
      <c r="K1029" s="54"/>
      <c r="L1029" s="54"/>
      <c r="M1029" s="54"/>
      <c r="N1029" s="54"/>
      <c r="O1029" s="54"/>
      <c r="P1029" s="54"/>
      <c r="Q1029" s="54"/>
      <c r="R1029" s="54"/>
      <c r="S1029" s="54"/>
      <c r="T1029" s="54"/>
      <c r="U1029" s="54"/>
      <c r="V1029" s="54"/>
      <c r="W1029" s="54"/>
    </row>
    <row r="1030" spans="2:23" x14ac:dyDescent="0.45">
      <c r="B1030" s="54"/>
      <c r="C1030" s="54"/>
      <c r="D1030" s="54"/>
      <c r="E1030" s="54"/>
      <c r="F1030" s="54"/>
      <c r="G1030" s="54"/>
      <c r="H1030" s="54"/>
      <c r="I1030" s="54"/>
      <c r="J1030" s="54"/>
      <c r="K1030" s="54"/>
      <c r="L1030" s="54"/>
      <c r="M1030" s="54"/>
      <c r="N1030" s="54"/>
      <c r="O1030" s="54"/>
      <c r="P1030" s="54"/>
      <c r="Q1030" s="54"/>
      <c r="R1030" s="54"/>
      <c r="S1030" s="54"/>
      <c r="T1030" s="54"/>
      <c r="U1030" s="54"/>
      <c r="V1030" s="54"/>
      <c r="W1030" s="54"/>
    </row>
    <row r="1031" spans="2:23" x14ac:dyDescent="0.45">
      <c r="B1031" s="54"/>
      <c r="C1031" s="54"/>
      <c r="D1031" s="54"/>
      <c r="E1031" s="54"/>
      <c r="F1031" s="54"/>
      <c r="G1031" s="54"/>
      <c r="H1031" s="54"/>
      <c r="I1031" s="54"/>
      <c r="J1031" s="54"/>
      <c r="K1031" s="54"/>
      <c r="L1031" s="54"/>
      <c r="M1031" s="54"/>
      <c r="N1031" s="54"/>
      <c r="O1031" s="54"/>
      <c r="P1031" s="54"/>
      <c r="Q1031" s="54"/>
      <c r="R1031" s="54"/>
      <c r="S1031" s="54"/>
      <c r="T1031" s="54"/>
      <c r="U1031" s="54"/>
      <c r="V1031" s="54"/>
      <c r="W1031" s="54"/>
    </row>
    <row r="1032" spans="2:23" x14ac:dyDescent="0.45">
      <c r="B1032" s="54"/>
      <c r="C1032" s="54"/>
      <c r="D1032" s="54"/>
      <c r="E1032" s="54"/>
      <c r="F1032" s="54"/>
      <c r="G1032" s="54"/>
      <c r="H1032" s="54"/>
      <c r="I1032" s="54"/>
      <c r="J1032" s="54"/>
      <c r="K1032" s="54"/>
      <c r="L1032" s="54"/>
      <c r="M1032" s="54"/>
      <c r="N1032" s="54"/>
      <c r="O1032" s="54"/>
      <c r="P1032" s="54"/>
      <c r="Q1032" s="54"/>
      <c r="R1032" s="54"/>
      <c r="S1032" s="54"/>
      <c r="T1032" s="54"/>
      <c r="U1032" s="54"/>
      <c r="V1032" s="54"/>
      <c r="W1032" s="54"/>
    </row>
    <row r="1033" spans="2:23" x14ac:dyDescent="0.45">
      <c r="B1033" s="54"/>
      <c r="C1033" s="54"/>
      <c r="D1033" s="54"/>
      <c r="E1033" s="54"/>
      <c r="F1033" s="54"/>
      <c r="G1033" s="54"/>
      <c r="H1033" s="54"/>
      <c r="I1033" s="54"/>
      <c r="J1033" s="54"/>
      <c r="K1033" s="54"/>
      <c r="L1033" s="54"/>
      <c r="M1033" s="54"/>
      <c r="N1033" s="54"/>
      <c r="O1033" s="54"/>
      <c r="P1033" s="54"/>
      <c r="Q1033" s="54"/>
      <c r="R1033" s="54"/>
      <c r="S1033" s="54"/>
      <c r="T1033" s="54"/>
      <c r="U1033" s="54"/>
      <c r="V1033" s="54"/>
      <c r="W1033" s="54"/>
    </row>
    <row r="1034" spans="2:23" x14ac:dyDescent="0.45">
      <c r="B1034" s="54"/>
      <c r="C1034" s="54"/>
      <c r="D1034" s="54"/>
      <c r="E1034" s="54"/>
      <c r="F1034" s="54"/>
      <c r="G1034" s="54"/>
      <c r="H1034" s="54"/>
      <c r="I1034" s="54"/>
      <c r="J1034" s="54"/>
      <c r="K1034" s="54"/>
      <c r="L1034" s="54"/>
      <c r="M1034" s="54"/>
      <c r="N1034" s="54"/>
      <c r="O1034" s="54"/>
      <c r="P1034" s="54"/>
      <c r="Q1034" s="54"/>
      <c r="R1034" s="54"/>
      <c r="S1034" s="54"/>
      <c r="T1034" s="54"/>
      <c r="U1034" s="54"/>
      <c r="V1034" s="54"/>
      <c r="W1034" s="54"/>
    </row>
    <row r="1035" spans="2:23" x14ac:dyDescent="0.45">
      <c r="B1035" s="54"/>
      <c r="C1035" s="54"/>
      <c r="D1035" s="54"/>
      <c r="E1035" s="54"/>
      <c r="F1035" s="54"/>
      <c r="G1035" s="54"/>
      <c r="H1035" s="54"/>
      <c r="I1035" s="54"/>
      <c r="J1035" s="54"/>
      <c r="K1035" s="54"/>
      <c r="L1035" s="54"/>
      <c r="M1035" s="54"/>
      <c r="N1035" s="54"/>
      <c r="O1035" s="54"/>
      <c r="P1035" s="54"/>
      <c r="Q1035" s="54"/>
      <c r="R1035" s="54"/>
      <c r="S1035" s="54"/>
      <c r="T1035" s="54"/>
      <c r="U1035" s="54"/>
      <c r="V1035" s="54"/>
      <c r="W1035" s="54"/>
    </row>
    <row r="1036" spans="2:23" x14ac:dyDescent="0.45">
      <c r="B1036" s="54"/>
      <c r="C1036" s="54"/>
      <c r="D1036" s="54"/>
      <c r="E1036" s="54"/>
      <c r="F1036" s="54"/>
      <c r="G1036" s="54"/>
      <c r="H1036" s="54"/>
      <c r="I1036" s="54"/>
      <c r="J1036" s="54"/>
      <c r="K1036" s="54"/>
      <c r="L1036" s="54"/>
      <c r="M1036" s="54"/>
      <c r="N1036" s="54"/>
      <c r="O1036" s="54"/>
      <c r="P1036" s="54"/>
      <c r="Q1036" s="54"/>
      <c r="R1036" s="54"/>
      <c r="S1036" s="54"/>
      <c r="T1036" s="54"/>
      <c r="U1036" s="54"/>
      <c r="V1036" s="54"/>
      <c r="W1036" s="54"/>
    </row>
    <row r="1037" spans="2:23" x14ac:dyDescent="0.45">
      <c r="B1037" s="54"/>
      <c r="C1037" s="54"/>
      <c r="D1037" s="54"/>
      <c r="E1037" s="54"/>
      <c r="F1037" s="54"/>
      <c r="G1037" s="54"/>
      <c r="H1037" s="54"/>
      <c r="I1037" s="54"/>
      <c r="J1037" s="54"/>
      <c r="K1037" s="54"/>
      <c r="L1037" s="54"/>
      <c r="M1037" s="54"/>
      <c r="N1037" s="54"/>
      <c r="O1037" s="54"/>
      <c r="P1037" s="54"/>
      <c r="Q1037" s="54"/>
      <c r="R1037" s="54"/>
      <c r="S1037" s="54"/>
      <c r="T1037" s="54"/>
      <c r="U1037" s="54"/>
      <c r="V1037" s="54"/>
      <c r="W1037" s="54"/>
    </row>
    <row r="1038" spans="2:23" x14ac:dyDescent="0.45">
      <c r="B1038" s="54"/>
      <c r="C1038" s="54"/>
      <c r="D1038" s="54"/>
      <c r="E1038" s="54"/>
      <c r="F1038" s="54"/>
      <c r="G1038" s="54"/>
      <c r="H1038" s="54"/>
      <c r="I1038" s="54"/>
      <c r="J1038" s="54"/>
      <c r="K1038" s="54"/>
      <c r="L1038" s="54"/>
      <c r="M1038" s="54"/>
      <c r="N1038" s="54"/>
      <c r="O1038" s="54"/>
      <c r="P1038" s="54"/>
      <c r="Q1038" s="54"/>
      <c r="R1038" s="54"/>
      <c r="S1038" s="54"/>
      <c r="T1038" s="54"/>
      <c r="U1038" s="54"/>
      <c r="V1038" s="54"/>
      <c r="W1038" s="54"/>
    </row>
    <row r="1039" spans="2:23" x14ac:dyDescent="0.45">
      <c r="B1039" s="54"/>
      <c r="C1039" s="54"/>
      <c r="D1039" s="54"/>
      <c r="E1039" s="54"/>
      <c r="F1039" s="54"/>
      <c r="G1039" s="54"/>
      <c r="H1039" s="54"/>
      <c r="I1039" s="54"/>
      <c r="J1039" s="54"/>
      <c r="K1039" s="54"/>
      <c r="L1039" s="54"/>
      <c r="M1039" s="54"/>
      <c r="N1039" s="54"/>
      <c r="O1039" s="54"/>
      <c r="P1039" s="54"/>
      <c r="Q1039" s="54"/>
      <c r="R1039" s="54"/>
      <c r="S1039" s="54"/>
      <c r="T1039" s="54"/>
      <c r="U1039" s="54"/>
      <c r="V1039" s="54"/>
      <c r="W1039" s="54"/>
    </row>
    <row r="1040" spans="2:23" x14ac:dyDescent="0.45">
      <c r="B1040" s="54"/>
      <c r="C1040" s="54"/>
      <c r="D1040" s="54"/>
      <c r="E1040" s="54"/>
      <c r="F1040" s="54"/>
      <c r="G1040" s="54"/>
      <c r="H1040" s="54"/>
      <c r="I1040" s="54"/>
      <c r="J1040" s="54"/>
      <c r="K1040" s="54"/>
      <c r="L1040" s="54"/>
      <c r="M1040" s="54"/>
      <c r="N1040" s="54"/>
      <c r="O1040" s="54"/>
      <c r="P1040" s="54"/>
      <c r="Q1040" s="54"/>
      <c r="R1040" s="54"/>
      <c r="S1040" s="54"/>
      <c r="T1040" s="54"/>
      <c r="U1040" s="54"/>
      <c r="V1040" s="54"/>
      <c r="W1040" s="54"/>
    </row>
    <row r="1041" spans="2:23" x14ac:dyDescent="0.45">
      <c r="B1041" s="54"/>
      <c r="C1041" s="54"/>
      <c r="D1041" s="54"/>
      <c r="E1041" s="54"/>
      <c r="F1041" s="54"/>
      <c r="G1041" s="54"/>
      <c r="H1041" s="54"/>
      <c r="I1041" s="54"/>
      <c r="J1041" s="54"/>
      <c r="K1041" s="54"/>
      <c r="L1041" s="54"/>
      <c r="M1041" s="54"/>
      <c r="N1041" s="54"/>
      <c r="O1041" s="54"/>
      <c r="P1041" s="54"/>
      <c r="Q1041" s="54"/>
      <c r="R1041" s="54"/>
      <c r="S1041" s="54"/>
      <c r="T1041" s="54"/>
      <c r="U1041" s="54"/>
      <c r="V1041" s="54"/>
      <c r="W1041" s="54"/>
    </row>
    <row r="1042" spans="2:23" x14ac:dyDescent="0.45">
      <c r="B1042" s="54"/>
      <c r="C1042" s="54"/>
      <c r="D1042" s="54"/>
      <c r="E1042" s="54"/>
      <c r="F1042" s="54"/>
      <c r="G1042" s="54"/>
      <c r="H1042" s="54"/>
      <c r="I1042" s="54"/>
      <c r="J1042" s="54"/>
      <c r="K1042" s="54"/>
      <c r="L1042" s="54"/>
      <c r="M1042" s="54"/>
      <c r="N1042" s="54"/>
      <c r="O1042" s="54"/>
      <c r="P1042" s="54"/>
      <c r="Q1042" s="54"/>
      <c r="R1042" s="54"/>
      <c r="S1042" s="54"/>
      <c r="T1042" s="54"/>
      <c r="U1042" s="54"/>
      <c r="V1042" s="54"/>
      <c r="W1042" s="54"/>
    </row>
    <row r="1043" spans="2:23" x14ac:dyDescent="0.45">
      <c r="B1043" s="54"/>
      <c r="C1043" s="54"/>
      <c r="D1043" s="54"/>
      <c r="E1043" s="54"/>
      <c r="F1043" s="54"/>
      <c r="G1043" s="54"/>
      <c r="H1043" s="54"/>
      <c r="I1043" s="54"/>
      <c r="J1043" s="54"/>
      <c r="K1043" s="54"/>
      <c r="L1043" s="54"/>
      <c r="M1043" s="54"/>
      <c r="N1043" s="54"/>
      <c r="O1043" s="54"/>
      <c r="P1043" s="54"/>
      <c r="Q1043" s="54"/>
      <c r="R1043" s="54"/>
      <c r="S1043" s="54"/>
      <c r="T1043" s="54"/>
      <c r="U1043" s="54"/>
      <c r="V1043" s="54"/>
      <c r="W1043" s="54"/>
    </row>
    <row r="1044" spans="2:23" x14ac:dyDescent="0.45">
      <c r="B1044" s="54"/>
      <c r="C1044" s="54"/>
      <c r="D1044" s="54"/>
      <c r="E1044" s="54"/>
      <c r="F1044" s="54"/>
      <c r="G1044" s="54"/>
      <c r="H1044" s="54"/>
      <c r="I1044" s="54"/>
      <c r="J1044" s="54"/>
      <c r="K1044" s="54"/>
      <c r="L1044" s="54"/>
      <c r="M1044" s="54"/>
      <c r="N1044" s="54"/>
      <c r="O1044" s="54"/>
      <c r="P1044" s="54"/>
      <c r="Q1044" s="54"/>
      <c r="R1044" s="54"/>
      <c r="S1044" s="54"/>
      <c r="T1044" s="54"/>
      <c r="U1044" s="54"/>
      <c r="V1044" s="54"/>
      <c r="W1044" s="54"/>
    </row>
    <row r="1045" spans="2:23" x14ac:dyDescent="0.45">
      <c r="B1045" s="54"/>
      <c r="C1045" s="54"/>
      <c r="D1045" s="54"/>
      <c r="E1045" s="54"/>
      <c r="F1045" s="54"/>
      <c r="G1045" s="54"/>
      <c r="H1045" s="54"/>
      <c r="I1045" s="54"/>
      <c r="J1045" s="54"/>
      <c r="K1045" s="54"/>
      <c r="L1045" s="54"/>
      <c r="M1045" s="54"/>
      <c r="N1045" s="54"/>
      <c r="O1045" s="54"/>
      <c r="P1045" s="54"/>
      <c r="Q1045" s="54"/>
      <c r="R1045" s="54"/>
      <c r="S1045" s="54"/>
      <c r="T1045" s="54"/>
      <c r="U1045" s="54"/>
      <c r="V1045" s="54"/>
      <c r="W1045" s="54"/>
    </row>
    <row r="1046" spans="2:23" x14ac:dyDescent="0.45">
      <c r="B1046" s="54"/>
      <c r="C1046" s="54"/>
      <c r="D1046" s="54"/>
      <c r="E1046" s="54"/>
      <c r="F1046" s="54"/>
      <c r="G1046" s="54"/>
      <c r="H1046" s="54"/>
      <c r="I1046" s="54"/>
      <c r="J1046" s="54"/>
      <c r="K1046" s="54"/>
      <c r="L1046" s="54"/>
      <c r="M1046" s="54"/>
      <c r="N1046" s="54"/>
      <c r="O1046" s="54"/>
      <c r="P1046" s="54"/>
      <c r="Q1046" s="54"/>
      <c r="R1046" s="54"/>
      <c r="S1046" s="54"/>
      <c r="T1046" s="54"/>
      <c r="U1046" s="54"/>
      <c r="V1046" s="54"/>
      <c r="W1046" s="54"/>
    </row>
    <row r="1047" spans="2:23" x14ac:dyDescent="0.45">
      <c r="B1047" s="54"/>
      <c r="C1047" s="54"/>
      <c r="D1047" s="54"/>
      <c r="E1047" s="54"/>
      <c r="F1047" s="54"/>
      <c r="G1047" s="54"/>
      <c r="H1047" s="54"/>
      <c r="I1047" s="54"/>
      <c r="J1047" s="54"/>
      <c r="K1047" s="54"/>
      <c r="L1047" s="54"/>
      <c r="M1047" s="54"/>
      <c r="N1047" s="54"/>
      <c r="O1047" s="54"/>
      <c r="P1047" s="54"/>
      <c r="Q1047" s="54"/>
      <c r="R1047" s="54"/>
      <c r="S1047" s="54"/>
      <c r="T1047" s="54"/>
      <c r="U1047" s="54"/>
      <c r="V1047" s="54"/>
      <c r="W1047" s="54"/>
    </row>
    <row r="1048" spans="2:23" x14ac:dyDescent="0.45">
      <c r="B1048" s="54"/>
      <c r="C1048" s="54"/>
      <c r="D1048" s="54"/>
      <c r="E1048" s="54"/>
      <c r="F1048" s="54"/>
      <c r="G1048" s="54"/>
      <c r="H1048" s="54"/>
      <c r="I1048" s="54"/>
      <c r="J1048" s="54"/>
      <c r="K1048" s="54"/>
      <c r="L1048" s="54"/>
      <c r="M1048" s="54"/>
      <c r="N1048" s="54"/>
      <c r="O1048" s="54"/>
      <c r="P1048" s="54"/>
      <c r="Q1048" s="54"/>
      <c r="R1048" s="54"/>
      <c r="S1048" s="54"/>
      <c r="T1048" s="54"/>
      <c r="U1048" s="54"/>
      <c r="V1048" s="54"/>
      <c r="W1048" s="54"/>
    </row>
    <row r="1049" spans="2:23" x14ac:dyDescent="0.45">
      <c r="B1049" s="54"/>
      <c r="C1049" s="54"/>
      <c r="D1049" s="54"/>
      <c r="E1049" s="54"/>
      <c r="F1049" s="54"/>
      <c r="G1049" s="54"/>
      <c r="H1049" s="54"/>
      <c r="I1049" s="54"/>
      <c r="J1049" s="54"/>
      <c r="K1049" s="54"/>
      <c r="L1049" s="54"/>
      <c r="M1049" s="54"/>
      <c r="N1049" s="54"/>
      <c r="O1049" s="54"/>
      <c r="P1049" s="54"/>
      <c r="Q1049" s="54"/>
      <c r="R1049" s="54"/>
      <c r="S1049" s="54"/>
      <c r="T1049" s="54"/>
      <c r="U1049" s="54"/>
      <c r="V1049" s="54"/>
      <c r="W1049" s="54"/>
    </row>
    <row r="1050" spans="2:23" x14ac:dyDescent="0.45">
      <c r="B1050" s="54"/>
      <c r="C1050" s="54"/>
      <c r="D1050" s="54"/>
      <c r="E1050" s="54"/>
      <c r="F1050" s="54"/>
      <c r="G1050" s="54"/>
      <c r="H1050" s="54"/>
      <c r="I1050" s="54"/>
      <c r="J1050" s="54"/>
      <c r="K1050" s="54"/>
      <c r="L1050" s="54"/>
      <c r="M1050" s="54"/>
      <c r="N1050" s="54"/>
      <c r="O1050" s="54"/>
      <c r="P1050" s="54"/>
      <c r="Q1050" s="54"/>
      <c r="R1050" s="54"/>
      <c r="S1050" s="54"/>
      <c r="T1050" s="54"/>
      <c r="U1050" s="54"/>
      <c r="V1050" s="54"/>
      <c r="W1050" s="54"/>
    </row>
    <row r="1051" spans="2:23" x14ac:dyDescent="0.45">
      <c r="B1051" s="54"/>
      <c r="C1051" s="54"/>
      <c r="D1051" s="54"/>
      <c r="E1051" s="54"/>
      <c r="F1051" s="54"/>
      <c r="G1051" s="54"/>
      <c r="H1051" s="54"/>
      <c r="I1051" s="54"/>
      <c r="J1051" s="54"/>
      <c r="K1051" s="54"/>
      <c r="L1051" s="54"/>
      <c r="M1051" s="54"/>
      <c r="N1051" s="54"/>
      <c r="O1051" s="54"/>
      <c r="P1051" s="54"/>
      <c r="Q1051" s="54"/>
      <c r="R1051" s="54"/>
      <c r="S1051" s="54"/>
      <c r="T1051" s="54"/>
      <c r="U1051" s="54"/>
      <c r="V1051" s="54"/>
      <c r="W1051" s="54"/>
    </row>
    <row r="1052" spans="2:23" x14ac:dyDescent="0.45">
      <c r="B1052" s="54"/>
      <c r="C1052" s="54"/>
      <c r="D1052" s="54"/>
      <c r="E1052" s="54"/>
      <c r="F1052" s="54"/>
      <c r="G1052" s="54"/>
      <c r="H1052" s="54"/>
      <c r="I1052" s="54"/>
      <c r="J1052" s="54"/>
      <c r="K1052" s="54"/>
      <c r="L1052" s="54"/>
      <c r="M1052" s="54"/>
      <c r="N1052" s="54"/>
      <c r="O1052" s="54"/>
      <c r="P1052" s="54"/>
      <c r="Q1052" s="54"/>
      <c r="R1052" s="54"/>
      <c r="S1052" s="54"/>
      <c r="T1052" s="54"/>
      <c r="U1052" s="54"/>
      <c r="V1052" s="54"/>
      <c r="W1052" s="54"/>
    </row>
    <row r="1053" spans="2:23" x14ac:dyDescent="0.45">
      <c r="B1053" s="54"/>
      <c r="C1053" s="54"/>
      <c r="D1053" s="54"/>
      <c r="E1053" s="54"/>
      <c r="F1053" s="54"/>
      <c r="G1053" s="54"/>
      <c r="H1053" s="54"/>
      <c r="I1053" s="54"/>
      <c r="J1053" s="54"/>
      <c r="K1053" s="54"/>
      <c r="L1053" s="54"/>
      <c r="M1053" s="54"/>
      <c r="N1053" s="54"/>
      <c r="O1053" s="54"/>
      <c r="P1053" s="54"/>
      <c r="Q1053" s="54"/>
      <c r="R1053" s="54"/>
      <c r="S1053" s="54"/>
      <c r="T1053" s="54"/>
      <c r="U1053" s="54"/>
      <c r="V1053" s="54"/>
      <c r="W1053" s="54"/>
    </row>
    <row r="1054" spans="2:23" x14ac:dyDescent="0.45">
      <c r="B1054" s="54"/>
      <c r="C1054" s="54"/>
      <c r="D1054" s="54"/>
      <c r="E1054" s="54"/>
      <c r="F1054" s="54"/>
      <c r="G1054" s="54"/>
      <c r="H1054" s="54"/>
      <c r="I1054" s="54"/>
      <c r="J1054" s="54"/>
      <c r="K1054" s="54"/>
      <c r="L1054" s="54"/>
      <c r="M1054" s="54"/>
      <c r="N1054" s="54"/>
      <c r="O1054" s="54"/>
      <c r="P1054" s="54"/>
      <c r="Q1054" s="54"/>
      <c r="R1054" s="54"/>
      <c r="S1054" s="54"/>
      <c r="T1054" s="54"/>
      <c r="U1054" s="54"/>
      <c r="V1054" s="54"/>
      <c r="W1054" s="54"/>
    </row>
    <row r="1055" spans="2:23" x14ac:dyDescent="0.45">
      <c r="B1055" s="54"/>
      <c r="C1055" s="54"/>
      <c r="D1055" s="54"/>
      <c r="E1055" s="54"/>
      <c r="F1055" s="54"/>
      <c r="G1055" s="54"/>
      <c r="H1055" s="54"/>
      <c r="I1055" s="54"/>
      <c r="J1055" s="54"/>
      <c r="K1055" s="54"/>
      <c r="L1055" s="54"/>
      <c r="M1055" s="54"/>
      <c r="N1055" s="54"/>
      <c r="O1055" s="54"/>
      <c r="P1055" s="54"/>
      <c r="Q1055" s="54"/>
      <c r="R1055" s="54"/>
      <c r="S1055" s="54"/>
      <c r="T1055" s="54"/>
      <c r="U1055" s="54"/>
      <c r="V1055" s="54"/>
      <c r="W1055" s="54"/>
    </row>
    <row r="1056" spans="2:23" x14ac:dyDescent="0.45">
      <c r="B1056" s="54"/>
      <c r="C1056" s="54"/>
      <c r="D1056" s="54"/>
      <c r="E1056" s="54"/>
      <c r="F1056" s="54"/>
      <c r="G1056" s="54"/>
      <c r="H1056" s="54"/>
      <c r="I1056" s="54"/>
      <c r="J1056" s="54"/>
      <c r="K1056" s="54"/>
      <c r="L1056" s="54"/>
      <c r="M1056" s="54"/>
      <c r="N1056" s="54"/>
      <c r="O1056" s="54"/>
      <c r="P1056" s="54"/>
      <c r="Q1056" s="54"/>
      <c r="R1056" s="54"/>
      <c r="S1056" s="54"/>
      <c r="T1056" s="54"/>
      <c r="U1056" s="54"/>
      <c r="V1056" s="54"/>
      <c r="W1056" s="54"/>
    </row>
    <row r="1057" spans="2:23" x14ac:dyDescent="0.45">
      <c r="B1057" s="54"/>
      <c r="C1057" s="54"/>
      <c r="D1057" s="54"/>
      <c r="E1057" s="54"/>
      <c r="F1057" s="54"/>
      <c r="G1057" s="54"/>
      <c r="H1057" s="54"/>
      <c r="I1057" s="54"/>
      <c r="J1057" s="54"/>
      <c r="K1057" s="54"/>
      <c r="L1057" s="54"/>
      <c r="M1057" s="54"/>
      <c r="N1057" s="54"/>
      <c r="O1057" s="54"/>
      <c r="P1057" s="54"/>
      <c r="Q1057" s="54"/>
      <c r="R1057" s="54"/>
      <c r="S1057" s="54"/>
      <c r="T1057" s="54"/>
      <c r="U1057" s="54"/>
      <c r="V1057" s="54"/>
      <c r="W1057" s="54"/>
    </row>
    <row r="1058" spans="2:23" x14ac:dyDescent="0.45">
      <c r="B1058" s="54"/>
      <c r="C1058" s="54"/>
      <c r="D1058" s="54"/>
      <c r="E1058" s="54"/>
      <c r="F1058" s="54"/>
      <c r="G1058" s="54"/>
      <c r="H1058" s="54"/>
      <c r="I1058" s="54"/>
      <c r="J1058" s="54"/>
      <c r="K1058" s="54"/>
      <c r="L1058" s="54"/>
      <c r="M1058" s="54"/>
      <c r="N1058" s="54"/>
      <c r="O1058" s="54"/>
      <c r="P1058" s="54"/>
      <c r="Q1058" s="54"/>
      <c r="R1058" s="54"/>
      <c r="S1058" s="54"/>
      <c r="T1058" s="54"/>
      <c r="U1058" s="54"/>
      <c r="V1058" s="54"/>
      <c r="W1058" s="54"/>
    </row>
    <row r="1059" spans="2:23" x14ac:dyDescent="0.45">
      <c r="B1059" s="54"/>
      <c r="C1059" s="54"/>
      <c r="D1059" s="54"/>
      <c r="E1059" s="54"/>
      <c r="F1059" s="54"/>
      <c r="G1059" s="54"/>
      <c r="H1059" s="54"/>
      <c r="I1059" s="54"/>
      <c r="J1059" s="54"/>
      <c r="K1059" s="54"/>
      <c r="L1059" s="54"/>
      <c r="M1059" s="54"/>
      <c r="N1059" s="54"/>
      <c r="O1059" s="54"/>
      <c r="P1059" s="54"/>
      <c r="Q1059" s="54"/>
      <c r="R1059" s="54"/>
      <c r="S1059" s="54"/>
      <c r="T1059" s="54"/>
      <c r="U1059" s="54"/>
      <c r="V1059" s="54"/>
      <c r="W1059" s="54"/>
    </row>
    <row r="1060" spans="2:23" x14ac:dyDescent="0.45">
      <c r="B1060" s="54"/>
      <c r="C1060" s="54"/>
      <c r="D1060" s="54"/>
      <c r="E1060" s="54"/>
      <c r="F1060" s="54"/>
      <c r="G1060" s="54"/>
      <c r="H1060" s="54"/>
      <c r="I1060" s="54"/>
      <c r="J1060" s="54"/>
      <c r="K1060" s="54"/>
      <c r="L1060" s="54"/>
      <c r="M1060" s="54"/>
      <c r="N1060" s="54"/>
      <c r="O1060" s="54"/>
      <c r="P1060" s="54"/>
      <c r="Q1060" s="54"/>
      <c r="R1060" s="54"/>
      <c r="S1060" s="54"/>
      <c r="T1060" s="54"/>
      <c r="U1060" s="54"/>
      <c r="V1060" s="54"/>
      <c r="W1060" s="54"/>
    </row>
    <row r="1061" spans="2:23" x14ac:dyDescent="0.45">
      <c r="B1061" s="54"/>
      <c r="C1061" s="54"/>
      <c r="D1061" s="54"/>
      <c r="E1061" s="54"/>
      <c r="F1061" s="54"/>
      <c r="G1061" s="54"/>
      <c r="H1061" s="54"/>
      <c r="I1061" s="54"/>
      <c r="J1061" s="54"/>
      <c r="K1061" s="54"/>
      <c r="L1061" s="54"/>
      <c r="M1061" s="54"/>
      <c r="N1061" s="54"/>
      <c r="O1061" s="54"/>
      <c r="P1061" s="54"/>
      <c r="Q1061" s="54"/>
      <c r="R1061" s="54"/>
      <c r="S1061" s="54"/>
      <c r="T1061" s="54"/>
      <c r="U1061" s="54"/>
      <c r="V1061" s="54"/>
      <c r="W1061" s="54"/>
    </row>
    <row r="1062" spans="2:23" x14ac:dyDescent="0.45">
      <c r="B1062" s="54"/>
      <c r="C1062" s="54"/>
      <c r="D1062" s="54"/>
      <c r="E1062" s="54"/>
      <c r="F1062" s="54"/>
      <c r="G1062" s="54"/>
      <c r="H1062" s="54"/>
      <c r="I1062" s="54"/>
      <c r="J1062" s="54"/>
      <c r="K1062" s="54"/>
      <c r="L1062" s="54"/>
      <c r="M1062" s="54"/>
      <c r="N1062" s="54"/>
      <c r="O1062" s="54"/>
      <c r="P1062" s="54"/>
      <c r="Q1062" s="54"/>
      <c r="R1062" s="54"/>
      <c r="S1062" s="54"/>
      <c r="T1062" s="54"/>
      <c r="U1062" s="54"/>
      <c r="V1062" s="54"/>
      <c r="W1062" s="54"/>
    </row>
    <row r="1063" spans="2:23" x14ac:dyDescent="0.45">
      <c r="B1063" s="54"/>
      <c r="C1063" s="54"/>
      <c r="D1063" s="54"/>
      <c r="E1063" s="54"/>
      <c r="F1063" s="54"/>
      <c r="G1063" s="54"/>
      <c r="H1063" s="54"/>
      <c r="I1063" s="54"/>
      <c r="J1063" s="54"/>
      <c r="K1063" s="54"/>
      <c r="L1063" s="54"/>
      <c r="M1063" s="54"/>
      <c r="N1063" s="54"/>
      <c r="O1063" s="54"/>
      <c r="P1063" s="54"/>
      <c r="Q1063" s="54"/>
      <c r="R1063" s="54"/>
      <c r="S1063" s="54"/>
      <c r="T1063" s="54"/>
      <c r="U1063" s="54"/>
      <c r="V1063" s="54"/>
      <c r="W1063" s="54"/>
    </row>
    <row r="1064" spans="2:23" x14ac:dyDescent="0.45">
      <c r="B1064" s="54"/>
      <c r="C1064" s="54"/>
      <c r="D1064" s="54"/>
      <c r="E1064" s="54"/>
      <c r="F1064" s="54"/>
      <c r="G1064" s="54"/>
      <c r="H1064" s="54"/>
      <c r="I1064" s="54"/>
      <c r="J1064" s="54"/>
      <c r="K1064" s="54"/>
      <c r="L1064" s="54"/>
      <c r="M1064" s="54"/>
      <c r="N1064" s="54"/>
      <c r="O1064" s="54"/>
      <c r="P1064" s="54"/>
      <c r="Q1064" s="54"/>
      <c r="R1064" s="54"/>
      <c r="S1064" s="54"/>
      <c r="T1064" s="54"/>
      <c r="U1064" s="54"/>
      <c r="V1064" s="54"/>
      <c r="W1064" s="54"/>
    </row>
    <row r="1065" spans="2:23" x14ac:dyDescent="0.45">
      <c r="B1065" s="54"/>
      <c r="C1065" s="54"/>
      <c r="D1065" s="54"/>
      <c r="E1065" s="54"/>
      <c r="F1065" s="54"/>
      <c r="G1065" s="54"/>
      <c r="H1065" s="54"/>
      <c r="I1065" s="54"/>
      <c r="J1065" s="54"/>
      <c r="K1065" s="54"/>
      <c r="L1065" s="54"/>
      <c r="M1065" s="54"/>
      <c r="N1065" s="54"/>
      <c r="O1065" s="54"/>
      <c r="P1065" s="54"/>
      <c r="Q1065" s="54"/>
      <c r="R1065" s="54"/>
      <c r="S1065" s="54"/>
      <c r="T1065" s="54"/>
      <c r="U1065" s="54"/>
      <c r="V1065" s="54"/>
      <c r="W1065" s="54"/>
    </row>
    <row r="1066" spans="2:23" x14ac:dyDescent="0.45">
      <c r="B1066" s="54"/>
      <c r="C1066" s="54"/>
      <c r="D1066" s="54"/>
      <c r="E1066" s="54"/>
      <c r="F1066" s="54"/>
      <c r="G1066" s="54"/>
      <c r="H1066" s="54"/>
      <c r="I1066" s="54"/>
      <c r="J1066" s="54"/>
      <c r="K1066" s="54"/>
      <c r="L1066" s="54"/>
      <c r="M1066" s="54"/>
      <c r="N1066" s="54"/>
      <c r="O1066" s="54"/>
      <c r="P1066" s="54"/>
      <c r="Q1066" s="54"/>
      <c r="R1066" s="54"/>
      <c r="S1066" s="54"/>
      <c r="T1066" s="54"/>
      <c r="U1066" s="54"/>
      <c r="V1066" s="54"/>
      <c r="W1066" s="54"/>
    </row>
    <row r="1067" spans="2:23" x14ac:dyDescent="0.45">
      <c r="B1067" s="54"/>
      <c r="C1067" s="54"/>
      <c r="D1067" s="54"/>
      <c r="E1067" s="54"/>
      <c r="F1067" s="54"/>
      <c r="G1067" s="54"/>
      <c r="H1067" s="54"/>
      <c r="I1067" s="54"/>
      <c r="J1067" s="54"/>
      <c r="K1067" s="54"/>
      <c r="L1067" s="54"/>
      <c r="M1067" s="54"/>
      <c r="N1067" s="54"/>
      <c r="O1067" s="54"/>
      <c r="P1067" s="54"/>
      <c r="Q1067" s="54"/>
      <c r="R1067" s="54"/>
      <c r="S1067" s="54"/>
      <c r="T1067" s="54"/>
      <c r="U1067" s="54"/>
      <c r="V1067" s="54"/>
      <c r="W1067" s="54"/>
    </row>
    <row r="1068" spans="2:23" x14ac:dyDescent="0.45">
      <c r="B1068" s="54"/>
      <c r="C1068" s="54"/>
      <c r="D1068" s="54"/>
      <c r="E1068" s="54"/>
      <c r="F1068" s="54"/>
      <c r="G1068" s="54"/>
      <c r="H1068" s="54"/>
      <c r="I1068" s="54"/>
      <c r="J1068" s="54"/>
      <c r="K1068" s="54"/>
      <c r="L1068" s="54"/>
      <c r="M1068" s="54"/>
      <c r="N1068" s="54"/>
      <c r="O1068" s="54"/>
      <c r="P1068" s="54"/>
      <c r="Q1068" s="54"/>
      <c r="R1068" s="54"/>
      <c r="S1068" s="54"/>
      <c r="T1068" s="54"/>
      <c r="U1068" s="54"/>
      <c r="V1068" s="54"/>
      <c r="W1068" s="54"/>
    </row>
    <row r="1069" spans="2:23" x14ac:dyDescent="0.45">
      <c r="B1069" s="54"/>
      <c r="C1069" s="54"/>
      <c r="D1069" s="54"/>
      <c r="E1069" s="54"/>
      <c r="F1069" s="54"/>
      <c r="G1069" s="54"/>
      <c r="H1069" s="54"/>
      <c r="I1069" s="54"/>
      <c r="J1069" s="54"/>
      <c r="K1069" s="54"/>
      <c r="L1069" s="54"/>
      <c r="M1069" s="54"/>
      <c r="N1069" s="54"/>
      <c r="O1069" s="54"/>
      <c r="P1069" s="54"/>
      <c r="Q1069" s="54"/>
      <c r="R1069" s="54"/>
      <c r="S1069" s="54"/>
      <c r="T1069" s="54"/>
      <c r="U1069" s="54"/>
      <c r="V1069" s="54"/>
      <c r="W1069" s="54"/>
    </row>
    <row r="1070" spans="2:23" x14ac:dyDescent="0.45">
      <c r="B1070" s="54"/>
      <c r="C1070" s="54"/>
      <c r="D1070" s="54"/>
      <c r="E1070" s="54"/>
      <c r="F1070" s="54"/>
      <c r="G1070" s="54"/>
      <c r="H1070" s="54"/>
      <c r="I1070" s="54"/>
      <c r="J1070" s="54"/>
      <c r="K1070" s="54"/>
      <c r="L1070" s="54"/>
      <c r="M1070" s="54"/>
      <c r="N1070" s="54"/>
      <c r="O1070" s="54"/>
      <c r="P1070" s="54"/>
      <c r="Q1070" s="54"/>
      <c r="R1070" s="54"/>
      <c r="S1070" s="54"/>
      <c r="T1070" s="54"/>
      <c r="U1070" s="54"/>
      <c r="V1070" s="54"/>
      <c r="W1070" s="54"/>
    </row>
    <row r="1071" spans="2:23" x14ac:dyDescent="0.45">
      <c r="B1071" s="54"/>
      <c r="C1071" s="54"/>
      <c r="D1071" s="54"/>
      <c r="E1071" s="54"/>
      <c r="F1071" s="54"/>
      <c r="G1071" s="54"/>
      <c r="H1071" s="54"/>
      <c r="I1071" s="54"/>
      <c r="J1071" s="54"/>
      <c r="K1071" s="54"/>
      <c r="L1071" s="54"/>
      <c r="M1071" s="54"/>
      <c r="N1071" s="54"/>
      <c r="O1071" s="54"/>
      <c r="P1071" s="54"/>
      <c r="Q1071" s="54"/>
      <c r="R1071" s="54"/>
      <c r="S1071" s="54"/>
      <c r="T1071" s="54"/>
      <c r="U1071" s="54"/>
      <c r="V1071" s="54"/>
      <c r="W1071" s="54"/>
    </row>
    <row r="1072" spans="2:23" x14ac:dyDescent="0.45">
      <c r="B1072" s="54"/>
      <c r="C1072" s="54"/>
      <c r="D1072" s="54"/>
      <c r="E1072" s="54"/>
      <c r="F1072" s="54"/>
      <c r="G1072" s="54"/>
      <c r="H1072" s="54"/>
      <c r="I1072" s="54"/>
      <c r="J1072" s="54"/>
      <c r="K1072" s="54"/>
      <c r="L1072" s="54"/>
      <c r="M1072" s="54"/>
      <c r="N1072" s="54"/>
      <c r="O1072" s="54"/>
      <c r="P1072" s="54"/>
      <c r="Q1072" s="54"/>
      <c r="R1072" s="54"/>
      <c r="S1072" s="54"/>
      <c r="T1072" s="54"/>
      <c r="U1072" s="54"/>
      <c r="V1072" s="54"/>
      <c r="W1072" s="54"/>
    </row>
    <row r="1073" spans="2:23" x14ac:dyDescent="0.45">
      <c r="B1073" s="54"/>
      <c r="C1073" s="54"/>
      <c r="D1073" s="54"/>
      <c r="E1073" s="54"/>
      <c r="F1073" s="54"/>
      <c r="G1073" s="54"/>
      <c r="H1073" s="54"/>
      <c r="I1073" s="54"/>
      <c r="J1073" s="54"/>
      <c r="K1073" s="54"/>
      <c r="L1073" s="54"/>
      <c r="M1073" s="54"/>
      <c r="N1073" s="54"/>
      <c r="O1073" s="54"/>
      <c r="P1073" s="54"/>
      <c r="Q1073" s="54"/>
      <c r="R1073" s="54"/>
      <c r="S1073" s="54"/>
      <c r="T1073" s="54"/>
      <c r="U1073" s="54"/>
      <c r="V1073" s="54"/>
      <c r="W1073" s="54"/>
    </row>
    <row r="1074" spans="2:23" x14ac:dyDescent="0.45">
      <c r="B1074" s="54"/>
      <c r="C1074" s="54"/>
      <c r="D1074" s="54"/>
      <c r="E1074" s="54"/>
      <c r="F1074" s="54"/>
      <c r="G1074" s="54"/>
      <c r="H1074" s="54"/>
      <c r="I1074" s="54"/>
      <c r="J1074" s="54"/>
      <c r="K1074" s="54"/>
      <c r="L1074" s="54"/>
      <c r="M1074" s="54"/>
      <c r="N1074" s="54"/>
      <c r="O1074" s="54"/>
      <c r="P1074" s="54"/>
      <c r="Q1074" s="54"/>
      <c r="R1074" s="54"/>
      <c r="S1074" s="54"/>
      <c r="T1074" s="54"/>
      <c r="U1074" s="54"/>
      <c r="V1074" s="54"/>
      <c r="W1074" s="54"/>
    </row>
    <row r="1075" spans="2:23" x14ac:dyDescent="0.45">
      <c r="B1075" s="54"/>
      <c r="C1075" s="54"/>
      <c r="D1075" s="54"/>
      <c r="E1075" s="54"/>
      <c r="F1075" s="54"/>
      <c r="G1075" s="54"/>
      <c r="H1075" s="54"/>
      <c r="I1075" s="54"/>
      <c r="J1075" s="54"/>
      <c r="K1075" s="54"/>
      <c r="L1075" s="54"/>
      <c r="M1075" s="54"/>
      <c r="N1075" s="54"/>
      <c r="O1075" s="54"/>
      <c r="P1075" s="54"/>
      <c r="Q1075" s="54"/>
      <c r="R1075" s="54"/>
      <c r="S1075" s="54"/>
      <c r="T1075" s="54"/>
      <c r="U1075" s="54"/>
      <c r="V1075" s="54"/>
      <c r="W1075" s="54"/>
    </row>
    <row r="1076" spans="2:23" x14ac:dyDescent="0.45">
      <c r="B1076" s="54"/>
      <c r="C1076" s="54"/>
      <c r="D1076" s="54"/>
      <c r="E1076" s="54"/>
      <c r="F1076" s="54"/>
      <c r="G1076" s="54"/>
      <c r="H1076" s="54"/>
      <c r="I1076" s="54"/>
      <c r="J1076" s="54"/>
      <c r="K1076" s="54"/>
      <c r="L1076" s="54"/>
      <c r="M1076" s="54"/>
      <c r="N1076" s="54"/>
      <c r="O1076" s="54"/>
      <c r="P1076" s="54"/>
      <c r="Q1076" s="54"/>
      <c r="R1076" s="54"/>
      <c r="S1076" s="54"/>
      <c r="T1076" s="54"/>
      <c r="U1076" s="54"/>
      <c r="V1076" s="54"/>
      <c r="W1076" s="54"/>
    </row>
    <row r="1077" spans="2:23" x14ac:dyDescent="0.45">
      <c r="B1077" s="54"/>
      <c r="C1077" s="54"/>
      <c r="D1077" s="54"/>
      <c r="E1077" s="54"/>
      <c r="F1077" s="54"/>
      <c r="G1077" s="54"/>
      <c r="H1077" s="54"/>
      <c r="I1077" s="54"/>
      <c r="J1077" s="54"/>
      <c r="K1077" s="54"/>
      <c r="L1077" s="54"/>
      <c r="M1077" s="54"/>
      <c r="N1077" s="54"/>
      <c r="O1077" s="54"/>
      <c r="P1077" s="54"/>
      <c r="Q1077" s="54"/>
      <c r="R1077" s="54"/>
      <c r="S1077" s="54"/>
      <c r="T1077" s="54"/>
      <c r="U1077" s="54"/>
      <c r="V1077" s="54"/>
      <c r="W1077" s="54"/>
    </row>
    <row r="1078" spans="2:23" x14ac:dyDescent="0.45">
      <c r="B1078" s="54"/>
      <c r="C1078" s="54"/>
      <c r="D1078" s="54"/>
      <c r="E1078" s="54"/>
      <c r="F1078" s="54"/>
      <c r="G1078" s="54"/>
      <c r="H1078" s="54"/>
      <c r="I1078" s="54"/>
      <c r="J1078" s="54"/>
      <c r="K1078" s="54"/>
      <c r="L1078" s="54"/>
      <c r="M1078" s="54"/>
      <c r="N1078" s="54"/>
      <c r="O1078" s="54"/>
      <c r="P1078" s="54"/>
      <c r="Q1078" s="54"/>
      <c r="R1078" s="54"/>
      <c r="S1078" s="54"/>
      <c r="T1078" s="54"/>
      <c r="U1078" s="54"/>
      <c r="V1078" s="54"/>
      <c r="W1078" s="54"/>
    </row>
    <row r="1079" spans="2:23" x14ac:dyDescent="0.45">
      <c r="B1079" s="54"/>
      <c r="C1079" s="54"/>
      <c r="D1079" s="54"/>
      <c r="E1079" s="54"/>
      <c r="F1079" s="54"/>
      <c r="G1079" s="54"/>
      <c r="H1079" s="54"/>
      <c r="I1079" s="54"/>
      <c r="J1079" s="54"/>
      <c r="K1079" s="54"/>
      <c r="L1079" s="54"/>
      <c r="M1079" s="54"/>
      <c r="N1079" s="54"/>
      <c r="O1079" s="54"/>
      <c r="P1079" s="54"/>
      <c r="Q1079" s="54"/>
      <c r="R1079" s="54"/>
      <c r="S1079" s="54"/>
      <c r="T1079" s="54"/>
      <c r="U1079" s="54"/>
      <c r="V1079" s="54"/>
      <c r="W1079" s="54"/>
    </row>
    <row r="1080" spans="2:23" x14ac:dyDescent="0.45">
      <c r="B1080" s="54"/>
      <c r="C1080" s="54"/>
      <c r="D1080" s="54"/>
      <c r="E1080" s="54"/>
      <c r="F1080" s="54"/>
      <c r="G1080" s="54"/>
      <c r="H1080" s="54"/>
      <c r="I1080" s="54"/>
      <c r="J1080" s="54"/>
      <c r="K1080" s="54"/>
      <c r="L1080" s="54"/>
      <c r="M1080" s="54"/>
      <c r="N1080" s="54"/>
      <c r="O1080" s="54"/>
      <c r="P1080" s="54"/>
      <c r="Q1080" s="54"/>
      <c r="R1080" s="54"/>
      <c r="S1080" s="54"/>
      <c r="T1080" s="54"/>
      <c r="U1080" s="54"/>
      <c r="V1080" s="54"/>
      <c r="W1080" s="54"/>
    </row>
    <row r="1081" spans="2:23" x14ac:dyDescent="0.45">
      <c r="B1081" s="54"/>
      <c r="C1081" s="54"/>
      <c r="D1081" s="54"/>
      <c r="E1081" s="54"/>
      <c r="F1081" s="54"/>
      <c r="G1081" s="54"/>
      <c r="H1081" s="54"/>
      <c r="I1081" s="54"/>
      <c r="J1081" s="54"/>
      <c r="K1081" s="54"/>
      <c r="L1081" s="54"/>
      <c r="M1081" s="54"/>
      <c r="N1081" s="54"/>
      <c r="O1081" s="54"/>
      <c r="P1081" s="54"/>
      <c r="Q1081" s="54"/>
      <c r="R1081" s="54"/>
      <c r="S1081" s="54"/>
      <c r="T1081" s="54"/>
      <c r="U1081" s="54"/>
      <c r="V1081" s="54"/>
      <c r="W1081" s="54"/>
    </row>
    <row r="1082" spans="2:23" x14ac:dyDescent="0.45">
      <c r="B1082" s="54"/>
      <c r="C1082" s="54"/>
      <c r="D1082" s="54"/>
      <c r="E1082" s="54"/>
      <c r="F1082" s="54"/>
      <c r="G1082" s="54"/>
      <c r="H1082" s="54"/>
      <c r="I1082" s="54"/>
      <c r="J1082" s="54"/>
      <c r="K1082" s="54"/>
      <c r="L1082" s="54"/>
      <c r="M1082" s="54"/>
      <c r="N1082" s="54"/>
      <c r="O1082" s="54"/>
      <c r="P1082" s="54"/>
      <c r="Q1082" s="54"/>
      <c r="R1082" s="54"/>
      <c r="S1082" s="54"/>
      <c r="T1082" s="54"/>
      <c r="U1082" s="54"/>
      <c r="V1082" s="54"/>
      <c r="W1082" s="54"/>
    </row>
    <row r="1083" spans="2:23" x14ac:dyDescent="0.45">
      <c r="B1083" s="54"/>
      <c r="C1083" s="54"/>
      <c r="D1083" s="54"/>
      <c r="E1083" s="54"/>
      <c r="F1083" s="54"/>
      <c r="G1083" s="54"/>
      <c r="H1083" s="54"/>
      <c r="I1083" s="54"/>
      <c r="J1083" s="54"/>
      <c r="K1083" s="54"/>
      <c r="L1083" s="54"/>
      <c r="M1083" s="54"/>
      <c r="N1083" s="54"/>
      <c r="O1083" s="54"/>
      <c r="P1083" s="54"/>
      <c r="Q1083" s="54"/>
      <c r="R1083" s="54"/>
      <c r="S1083" s="54"/>
      <c r="T1083" s="54"/>
      <c r="U1083" s="54"/>
      <c r="V1083" s="54"/>
      <c r="W1083" s="54"/>
    </row>
    <row r="1084" spans="2:23" x14ac:dyDescent="0.45">
      <c r="B1084" s="54"/>
      <c r="C1084" s="54"/>
      <c r="D1084" s="54"/>
      <c r="E1084" s="54"/>
      <c r="F1084" s="54"/>
      <c r="G1084" s="54"/>
      <c r="H1084" s="54"/>
      <c r="I1084" s="54"/>
      <c r="J1084" s="54"/>
      <c r="K1084" s="54"/>
      <c r="L1084" s="54"/>
      <c r="M1084" s="54"/>
      <c r="N1084" s="54"/>
      <c r="O1084" s="54"/>
      <c r="P1084" s="54"/>
      <c r="Q1084" s="54"/>
      <c r="R1084" s="54"/>
      <c r="S1084" s="54"/>
      <c r="T1084" s="54"/>
      <c r="U1084" s="54"/>
      <c r="V1084" s="54"/>
      <c r="W1084" s="54"/>
    </row>
    <row r="1085" spans="2:23" x14ac:dyDescent="0.45">
      <c r="B1085" s="54"/>
      <c r="C1085" s="54"/>
      <c r="D1085" s="54"/>
      <c r="E1085" s="54"/>
      <c r="F1085" s="54"/>
      <c r="G1085" s="54"/>
      <c r="H1085" s="54"/>
      <c r="I1085" s="54"/>
      <c r="J1085" s="54"/>
      <c r="K1085" s="54"/>
      <c r="L1085" s="54"/>
      <c r="M1085" s="54"/>
      <c r="N1085" s="54"/>
      <c r="O1085" s="54"/>
      <c r="P1085" s="54"/>
      <c r="Q1085" s="54"/>
      <c r="R1085" s="54"/>
      <c r="S1085" s="54"/>
      <c r="T1085" s="54"/>
      <c r="U1085" s="54"/>
      <c r="V1085" s="54"/>
      <c r="W1085" s="54"/>
    </row>
    <row r="1086" spans="2:23" x14ac:dyDescent="0.45">
      <c r="B1086" s="54"/>
      <c r="C1086" s="54"/>
      <c r="D1086" s="54"/>
      <c r="E1086" s="54"/>
      <c r="F1086" s="54"/>
      <c r="G1086" s="54"/>
      <c r="H1086" s="54"/>
      <c r="I1086" s="54"/>
      <c r="J1086" s="54"/>
      <c r="K1086" s="54"/>
      <c r="L1086" s="54"/>
      <c r="M1086" s="54"/>
      <c r="N1086" s="54"/>
      <c r="O1086" s="54"/>
      <c r="P1086" s="54"/>
      <c r="Q1086" s="54"/>
      <c r="R1086" s="54"/>
      <c r="S1086" s="54"/>
      <c r="T1086" s="54"/>
      <c r="U1086" s="54"/>
      <c r="V1086" s="54"/>
      <c r="W1086" s="54"/>
    </row>
    <row r="1087" spans="2:23" x14ac:dyDescent="0.45">
      <c r="B1087" s="54"/>
      <c r="C1087" s="54"/>
      <c r="D1087" s="54"/>
      <c r="E1087" s="54"/>
      <c r="F1087" s="54"/>
      <c r="G1087" s="54"/>
      <c r="H1087" s="54"/>
      <c r="I1087" s="54"/>
      <c r="J1087" s="54"/>
      <c r="K1087" s="54"/>
      <c r="L1087" s="54"/>
      <c r="M1087" s="54"/>
      <c r="N1087" s="54"/>
      <c r="O1087" s="54"/>
      <c r="P1087" s="54"/>
      <c r="Q1087" s="54"/>
      <c r="R1087" s="54"/>
      <c r="S1087" s="54"/>
      <c r="T1087" s="54"/>
      <c r="U1087" s="54"/>
      <c r="V1087" s="54"/>
      <c r="W1087" s="54"/>
    </row>
    <row r="1088" spans="2:23" x14ac:dyDescent="0.45">
      <c r="B1088" s="54"/>
      <c r="C1088" s="54"/>
      <c r="D1088" s="54"/>
      <c r="E1088" s="54"/>
      <c r="F1088" s="54"/>
      <c r="G1088" s="54"/>
      <c r="H1088" s="54"/>
      <c r="I1088" s="54"/>
      <c r="J1088" s="54"/>
      <c r="K1088" s="54"/>
      <c r="L1088" s="54"/>
      <c r="M1088" s="54"/>
      <c r="N1088" s="54"/>
      <c r="O1088" s="54"/>
      <c r="P1088" s="54"/>
      <c r="Q1088" s="54"/>
      <c r="R1088" s="54"/>
      <c r="S1088" s="54"/>
      <c r="T1088" s="54"/>
      <c r="U1088" s="54"/>
      <c r="V1088" s="54"/>
      <c r="W1088" s="54"/>
    </row>
    <row r="1089" spans="2:23" x14ac:dyDescent="0.45">
      <c r="B1089" s="54"/>
      <c r="C1089" s="54"/>
      <c r="D1089" s="54"/>
      <c r="E1089" s="54"/>
      <c r="F1089" s="54"/>
      <c r="G1089" s="54"/>
      <c r="H1089" s="54"/>
      <c r="I1089" s="54"/>
      <c r="J1089" s="54"/>
      <c r="K1089" s="54"/>
      <c r="L1089" s="54"/>
      <c r="M1089" s="54"/>
      <c r="N1089" s="54"/>
      <c r="O1089" s="54"/>
      <c r="P1089" s="54"/>
      <c r="Q1089" s="54"/>
      <c r="R1089" s="54"/>
      <c r="S1089" s="54"/>
      <c r="T1089" s="54"/>
      <c r="U1089" s="54"/>
      <c r="V1089" s="54"/>
      <c r="W1089" s="54"/>
    </row>
    <row r="1090" spans="2:23" x14ac:dyDescent="0.45">
      <c r="B1090" s="54"/>
      <c r="C1090" s="54"/>
      <c r="D1090" s="54"/>
      <c r="E1090" s="54"/>
      <c r="F1090" s="54"/>
      <c r="G1090" s="54"/>
      <c r="H1090" s="54"/>
      <c r="I1090" s="54"/>
      <c r="J1090" s="54"/>
      <c r="K1090" s="54"/>
      <c r="L1090" s="54"/>
      <c r="M1090" s="54"/>
      <c r="N1090" s="54"/>
      <c r="O1090" s="54"/>
      <c r="P1090" s="54"/>
      <c r="Q1090" s="54"/>
      <c r="R1090" s="54"/>
      <c r="S1090" s="54"/>
      <c r="T1090" s="54"/>
      <c r="U1090" s="54"/>
      <c r="V1090" s="54"/>
      <c r="W1090" s="54"/>
    </row>
    <row r="1091" spans="2:23" x14ac:dyDescent="0.45">
      <c r="B1091" s="54"/>
      <c r="C1091" s="54"/>
      <c r="D1091" s="54"/>
      <c r="E1091" s="54"/>
      <c r="F1091" s="54"/>
      <c r="G1091" s="54"/>
      <c r="H1091" s="54"/>
      <c r="I1091" s="54"/>
      <c r="J1091" s="54"/>
      <c r="K1091" s="54"/>
      <c r="L1091" s="54"/>
      <c r="M1091" s="54"/>
      <c r="N1091" s="54"/>
      <c r="O1091" s="54"/>
      <c r="P1091" s="54"/>
      <c r="Q1091" s="54"/>
      <c r="R1091" s="54"/>
      <c r="S1091" s="54"/>
      <c r="T1091" s="54"/>
      <c r="U1091" s="54"/>
      <c r="V1091" s="54"/>
      <c r="W1091" s="54"/>
    </row>
    <row r="1092" spans="2:23" x14ac:dyDescent="0.45">
      <c r="B1092" s="54"/>
      <c r="C1092" s="54"/>
      <c r="D1092" s="54"/>
      <c r="E1092" s="54"/>
      <c r="F1092" s="54"/>
      <c r="G1092" s="54"/>
      <c r="H1092" s="54"/>
      <c r="I1092" s="54"/>
      <c r="J1092" s="54"/>
      <c r="K1092" s="54"/>
      <c r="L1092" s="54"/>
      <c r="M1092" s="54"/>
      <c r="N1092" s="54"/>
      <c r="O1092" s="54"/>
      <c r="P1092" s="54"/>
      <c r="Q1092" s="54"/>
      <c r="R1092" s="54"/>
      <c r="S1092" s="54"/>
      <c r="T1092" s="54"/>
      <c r="U1092" s="54"/>
      <c r="V1092" s="54"/>
      <c r="W1092" s="54"/>
    </row>
    <row r="1093" spans="2:23" x14ac:dyDescent="0.45">
      <c r="B1093" s="54"/>
      <c r="C1093" s="54"/>
      <c r="D1093" s="54"/>
      <c r="E1093" s="54"/>
      <c r="F1093" s="54"/>
      <c r="G1093" s="54"/>
      <c r="H1093" s="54"/>
      <c r="I1093" s="54"/>
      <c r="J1093" s="54"/>
      <c r="K1093" s="54"/>
      <c r="L1093" s="54"/>
      <c r="M1093" s="54"/>
      <c r="N1093" s="54"/>
      <c r="O1093" s="54"/>
      <c r="P1093" s="54"/>
      <c r="Q1093" s="54"/>
      <c r="R1093" s="54"/>
      <c r="S1093" s="54"/>
      <c r="T1093" s="54"/>
      <c r="U1093" s="54"/>
      <c r="V1093" s="54"/>
      <c r="W1093" s="54"/>
    </row>
    <row r="1094" spans="2:23" x14ac:dyDescent="0.45">
      <c r="B1094" s="54"/>
      <c r="C1094" s="54"/>
      <c r="D1094" s="54"/>
      <c r="E1094" s="54"/>
      <c r="F1094" s="54"/>
      <c r="G1094" s="54"/>
      <c r="H1094" s="54"/>
      <c r="I1094" s="54"/>
      <c r="J1094" s="54"/>
      <c r="K1094" s="54"/>
      <c r="L1094" s="54"/>
      <c r="M1094" s="54"/>
      <c r="N1094" s="54"/>
      <c r="O1094" s="54"/>
      <c r="P1094" s="54"/>
      <c r="Q1094" s="54"/>
      <c r="R1094" s="54"/>
      <c r="S1094" s="54"/>
      <c r="T1094" s="54"/>
      <c r="U1094" s="54"/>
      <c r="V1094" s="54"/>
      <c r="W1094" s="54"/>
    </row>
    <row r="1095" spans="2:23" x14ac:dyDescent="0.45">
      <c r="B1095" s="54"/>
      <c r="C1095" s="54"/>
      <c r="D1095" s="54"/>
      <c r="E1095" s="54"/>
      <c r="F1095" s="54"/>
      <c r="G1095" s="54"/>
      <c r="H1095" s="54"/>
      <c r="I1095" s="54"/>
      <c r="J1095" s="54"/>
      <c r="K1095" s="54"/>
      <c r="L1095" s="54"/>
      <c r="M1095" s="54"/>
      <c r="N1095" s="54"/>
      <c r="O1095" s="54"/>
      <c r="P1095" s="54"/>
      <c r="Q1095" s="54"/>
      <c r="R1095" s="54"/>
      <c r="S1095" s="54"/>
      <c r="T1095" s="54"/>
      <c r="U1095" s="54"/>
      <c r="V1095" s="54"/>
      <c r="W1095" s="54"/>
    </row>
    <row r="1096" spans="2:23" x14ac:dyDescent="0.45">
      <c r="B1096" s="54"/>
      <c r="C1096" s="54"/>
      <c r="D1096" s="54"/>
      <c r="E1096" s="54"/>
      <c r="F1096" s="54"/>
      <c r="G1096" s="54"/>
      <c r="H1096" s="54"/>
      <c r="I1096" s="54"/>
      <c r="J1096" s="54"/>
      <c r="K1096" s="54"/>
      <c r="L1096" s="54"/>
      <c r="M1096" s="54"/>
      <c r="N1096" s="54"/>
      <c r="O1096" s="54"/>
      <c r="P1096" s="54"/>
      <c r="Q1096" s="54"/>
      <c r="R1096" s="54"/>
      <c r="S1096" s="54"/>
      <c r="T1096" s="54"/>
      <c r="U1096" s="54"/>
      <c r="V1096" s="54"/>
      <c r="W1096" s="54"/>
    </row>
    <row r="1097" spans="2:23" x14ac:dyDescent="0.45">
      <c r="B1097" s="54"/>
      <c r="C1097" s="54"/>
      <c r="D1097" s="54"/>
      <c r="E1097" s="54"/>
      <c r="F1097" s="54"/>
      <c r="G1097" s="54"/>
      <c r="H1097" s="54"/>
      <c r="I1097" s="54"/>
      <c r="J1097" s="54"/>
      <c r="K1097" s="54"/>
      <c r="L1097" s="54"/>
      <c r="M1097" s="54"/>
      <c r="N1097" s="54"/>
      <c r="O1097" s="54"/>
      <c r="P1097" s="54"/>
      <c r="Q1097" s="54"/>
      <c r="R1097" s="54"/>
      <c r="S1097" s="54"/>
      <c r="T1097" s="54"/>
      <c r="U1097" s="54"/>
      <c r="V1097" s="54"/>
      <c r="W1097" s="54"/>
    </row>
    <row r="1098" spans="2:23" x14ac:dyDescent="0.45">
      <c r="B1098" s="54"/>
      <c r="C1098" s="54"/>
      <c r="D1098" s="54"/>
      <c r="E1098" s="54"/>
      <c r="F1098" s="54"/>
      <c r="G1098" s="54"/>
      <c r="H1098" s="54"/>
      <c r="I1098" s="54"/>
      <c r="J1098" s="54"/>
      <c r="K1098" s="54"/>
      <c r="L1098" s="54"/>
      <c r="M1098" s="54"/>
      <c r="N1098" s="54"/>
      <c r="O1098" s="54"/>
      <c r="P1098" s="54"/>
      <c r="Q1098" s="54"/>
      <c r="R1098" s="54"/>
      <c r="S1098" s="54"/>
      <c r="T1098" s="54"/>
      <c r="U1098" s="54"/>
      <c r="V1098" s="54"/>
      <c r="W1098" s="54"/>
    </row>
    <row r="1099" spans="2:23" x14ac:dyDescent="0.45">
      <c r="B1099" s="54"/>
      <c r="C1099" s="54"/>
      <c r="D1099" s="54"/>
      <c r="E1099" s="54"/>
      <c r="F1099" s="54"/>
      <c r="G1099" s="54"/>
      <c r="H1099" s="54"/>
      <c r="I1099" s="54"/>
      <c r="J1099" s="54"/>
      <c r="K1099" s="54"/>
      <c r="L1099" s="54"/>
      <c r="M1099" s="54"/>
      <c r="N1099" s="54"/>
      <c r="O1099" s="54"/>
      <c r="P1099" s="54"/>
      <c r="Q1099" s="54"/>
      <c r="R1099" s="54"/>
      <c r="S1099" s="54"/>
      <c r="T1099" s="54"/>
      <c r="U1099" s="54"/>
      <c r="V1099" s="54"/>
      <c r="W1099" s="54"/>
    </row>
    <row r="1100" spans="2:23" x14ac:dyDescent="0.45">
      <c r="B1100" s="54"/>
      <c r="C1100" s="54"/>
      <c r="D1100" s="54"/>
      <c r="E1100" s="54"/>
      <c r="F1100" s="54"/>
      <c r="G1100" s="54"/>
      <c r="H1100" s="54"/>
      <c r="I1100" s="54"/>
      <c r="J1100" s="54"/>
      <c r="K1100" s="54"/>
      <c r="L1100" s="54"/>
      <c r="M1100" s="54"/>
      <c r="N1100" s="54"/>
      <c r="O1100" s="54"/>
      <c r="P1100" s="54"/>
      <c r="Q1100" s="54"/>
      <c r="R1100" s="54"/>
      <c r="S1100" s="54"/>
      <c r="T1100" s="54"/>
      <c r="U1100" s="54"/>
      <c r="V1100" s="54"/>
      <c r="W1100" s="54"/>
    </row>
    <row r="1101" spans="2:23" x14ac:dyDescent="0.45">
      <c r="B1101" s="54"/>
      <c r="C1101" s="54"/>
      <c r="D1101" s="54"/>
      <c r="E1101" s="54"/>
      <c r="F1101" s="54"/>
      <c r="G1101" s="54"/>
      <c r="H1101" s="54"/>
      <c r="I1101" s="54"/>
      <c r="J1101" s="54"/>
      <c r="K1101" s="54"/>
      <c r="L1101" s="54"/>
      <c r="M1101" s="54"/>
      <c r="N1101" s="54"/>
      <c r="O1101" s="54"/>
      <c r="P1101" s="54"/>
      <c r="Q1101" s="54"/>
      <c r="R1101" s="54"/>
      <c r="S1101" s="54"/>
      <c r="T1101" s="54"/>
      <c r="U1101" s="54"/>
      <c r="V1101" s="54"/>
      <c r="W1101" s="54"/>
    </row>
    <row r="1102" spans="2:23" x14ac:dyDescent="0.45">
      <c r="B1102" s="54"/>
      <c r="C1102" s="54"/>
      <c r="D1102" s="54"/>
      <c r="E1102" s="54"/>
      <c r="F1102" s="54"/>
      <c r="G1102" s="54"/>
      <c r="H1102" s="54"/>
      <c r="I1102" s="54"/>
      <c r="J1102" s="54"/>
      <c r="K1102" s="54"/>
      <c r="L1102" s="54"/>
      <c r="M1102" s="54"/>
      <c r="N1102" s="54"/>
      <c r="O1102" s="54"/>
      <c r="P1102" s="54"/>
      <c r="Q1102" s="54"/>
      <c r="R1102" s="54"/>
      <c r="S1102" s="54"/>
      <c r="T1102" s="54"/>
      <c r="U1102" s="54"/>
      <c r="V1102" s="54"/>
      <c r="W1102" s="54"/>
    </row>
    <row r="1103" spans="2:23" x14ac:dyDescent="0.45">
      <c r="B1103" s="54"/>
      <c r="C1103" s="54"/>
      <c r="D1103" s="54"/>
      <c r="E1103" s="54"/>
      <c r="F1103" s="54"/>
      <c r="G1103" s="54"/>
      <c r="H1103" s="54"/>
      <c r="I1103" s="54"/>
      <c r="J1103" s="54"/>
      <c r="K1103" s="54"/>
      <c r="L1103" s="54"/>
      <c r="M1103" s="54"/>
      <c r="N1103" s="54"/>
      <c r="O1103" s="54"/>
      <c r="P1103" s="54"/>
      <c r="Q1103" s="54"/>
      <c r="R1103" s="54"/>
      <c r="S1103" s="54"/>
      <c r="T1103" s="54"/>
      <c r="U1103" s="54"/>
      <c r="V1103" s="54"/>
      <c r="W1103" s="54"/>
    </row>
    <row r="1104" spans="2:23" x14ac:dyDescent="0.45">
      <c r="B1104" s="54"/>
      <c r="C1104" s="54"/>
      <c r="D1104" s="54"/>
      <c r="E1104" s="54"/>
      <c r="F1104" s="54"/>
      <c r="G1104" s="54"/>
      <c r="H1104" s="54"/>
      <c r="I1104" s="54"/>
      <c r="J1104" s="54"/>
      <c r="K1104" s="54"/>
      <c r="L1104" s="54"/>
      <c r="M1104" s="54"/>
      <c r="N1104" s="54"/>
      <c r="O1104" s="54"/>
      <c r="P1104" s="54"/>
      <c r="Q1104" s="54"/>
      <c r="R1104" s="54"/>
      <c r="S1104" s="54"/>
      <c r="T1104" s="54"/>
      <c r="U1104" s="54"/>
      <c r="V1104" s="54"/>
      <c r="W1104" s="54"/>
    </row>
    <row r="1105" spans="2:23" x14ac:dyDescent="0.45">
      <c r="B1105" s="54"/>
      <c r="C1105" s="54"/>
      <c r="D1105" s="54"/>
      <c r="E1105" s="54"/>
      <c r="F1105" s="54"/>
      <c r="G1105" s="54"/>
      <c r="H1105" s="54"/>
      <c r="I1105" s="54"/>
      <c r="J1105" s="54"/>
      <c r="K1105" s="54"/>
      <c r="L1105" s="54"/>
      <c r="M1105" s="54"/>
      <c r="N1105" s="54"/>
      <c r="O1105" s="54"/>
      <c r="P1105" s="54"/>
      <c r="Q1105" s="54"/>
      <c r="R1105" s="54"/>
      <c r="S1105" s="54"/>
      <c r="T1105" s="54"/>
      <c r="U1105" s="54"/>
      <c r="V1105" s="54"/>
      <c r="W1105" s="54"/>
    </row>
  </sheetData>
  <mergeCells count="25">
    <mergeCell ref="B66:C66"/>
    <mergeCell ref="B67:C67"/>
    <mergeCell ref="B68:C68"/>
    <mergeCell ref="B3:I3"/>
    <mergeCell ref="B56:I56"/>
    <mergeCell ref="B61:C61"/>
    <mergeCell ref="B62:C62"/>
    <mergeCell ref="B63:C63"/>
    <mergeCell ref="B64:C64"/>
    <mergeCell ref="B65:C65"/>
    <mergeCell ref="B58:C60"/>
    <mergeCell ref="D58:D59"/>
    <mergeCell ref="E58:F59"/>
    <mergeCell ref="G58:H59"/>
    <mergeCell ref="F5:G5"/>
    <mergeCell ref="I5:I6"/>
    <mergeCell ref="G30:G32"/>
    <mergeCell ref="H5:H6"/>
    <mergeCell ref="B5:B6"/>
    <mergeCell ref="D5:E5"/>
    <mergeCell ref="B30:B32"/>
    <mergeCell ref="C30:C31"/>
    <mergeCell ref="D30:E31"/>
    <mergeCell ref="F30:F32"/>
    <mergeCell ref="B28:I28"/>
  </mergeCells>
  <conditionalFormatting sqref="E7:E20">
    <cfRule type="top10" dxfId="519" priority="41" bottom="1" rank="1"/>
    <cfRule type="top10" dxfId="518" priority="42" rank="1"/>
  </conditionalFormatting>
  <conditionalFormatting sqref="E33:E46">
    <cfRule type="top10" dxfId="517" priority="35" bottom="1" rank="1"/>
    <cfRule type="top10" dxfId="516" priority="36" rank="1"/>
  </conditionalFormatting>
  <conditionalFormatting sqref="F61:F67">
    <cfRule type="top10" dxfId="515" priority="31" bottom="1" rank="1"/>
    <cfRule type="top10" dxfId="514" priority="32" rank="1"/>
  </conditionalFormatting>
  <conditionalFormatting sqref="F33:G46">
    <cfRule type="cellIs" dxfId="513" priority="1" operator="equal">
      <formula>"Positive alert"</formula>
    </cfRule>
    <cfRule type="cellIs" dxfId="512" priority="2" operator="equal">
      <formula>"Negative alert"</formula>
    </cfRule>
    <cfRule type="cellIs" dxfId="511" priority="3" operator="equal">
      <formula>"Negative outlier"</formula>
    </cfRule>
    <cfRule type="cellIs" dxfId="510" priority="4" operator="equal">
      <formula>"Positive outlier"</formula>
    </cfRule>
    <cfRule type="cellIs" dxfId="509" priority="5" operator="equal">
      <formula>"Negative alert x2"</formula>
    </cfRule>
    <cfRule type="cellIs" dxfId="508" priority="6" operator="equal">
      <formula>"Positive alert x2"</formula>
    </cfRule>
  </conditionalFormatting>
  <conditionalFormatting sqref="H7:I20">
    <cfRule type="cellIs" dxfId="507" priority="7" operator="equal">
      <formula>"Positive alert"</formula>
    </cfRule>
    <cfRule type="cellIs" dxfId="506" priority="8" operator="equal">
      <formula>"Negative alert"</formula>
    </cfRule>
    <cfRule type="cellIs" dxfId="505" priority="9" operator="equal">
      <formula>"Negative outlier"</formula>
    </cfRule>
    <cfRule type="cellIs" dxfId="504" priority="10" operator="equal">
      <formula>"Positive outlier"</formula>
    </cfRule>
    <cfRule type="cellIs" dxfId="503" priority="11" operator="equal">
      <formula>"Negative alert x2"</formula>
    </cfRule>
    <cfRule type="cellIs" dxfId="502" priority="12" operator="equal">
      <formula>"Positive alert x2"</formula>
    </cfRule>
  </conditionalFormatting>
  <hyperlinks>
    <hyperlink ref="B1" location="TOC!A1" display="TOC" xr:uid="{00000000-0004-0000-0C00-000000000000}"/>
  </hyperlinks>
  <pageMargins left="0.70866141732283472" right="0.70866141732283472" top="0.74803149606299213" bottom="0.74803149606299213" header="0.31496062992125984" footer="0.31496062992125984"/>
  <pageSetup paperSize="9" scale="61" orientation="landscape" r:id="rId1"/>
  <rowBreaks count="1" manualBreakCount="1">
    <brk id="26"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E1F2FF"/>
  </sheetPr>
  <dimension ref="B1:AE55"/>
  <sheetViews>
    <sheetView zoomScale="90" zoomScaleNormal="90" zoomScaleSheetLayoutView="90" workbookViewId="0">
      <selection activeCell="N10" sqref="N10"/>
    </sheetView>
  </sheetViews>
  <sheetFormatPr defaultColWidth="9.1328125" defaultRowHeight="14.25" x14ac:dyDescent="0.45"/>
  <cols>
    <col min="1" max="1" width="4.73046875" style="54" customWidth="1"/>
    <col min="2" max="2" width="15.59765625" style="54" customWidth="1"/>
    <col min="3" max="3" width="12.265625" style="54" customWidth="1"/>
    <col min="4" max="4" width="6.73046875" style="54" customWidth="1"/>
    <col min="5" max="5" width="9.1328125" style="54"/>
    <col min="6" max="6" width="6.73046875" style="54" customWidth="1"/>
    <col min="7" max="7" width="9.1328125" style="54"/>
    <col min="8" max="8" width="6.73046875" style="54" customWidth="1"/>
    <col min="9" max="9" width="9.1328125" style="54"/>
    <col min="10" max="10" width="6.73046875" style="54" customWidth="1"/>
    <col min="11" max="11" width="9.1328125" style="54"/>
    <col min="12" max="12" width="6.73046875" style="54" customWidth="1"/>
    <col min="13" max="13" width="9.1328125" style="54"/>
    <col min="14" max="14" width="6.73046875" style="54" customWidth="1"/>
    <col min="15" max="15" width="9.1328125" style="54"/>
    <col min="16" max="16" width="6.73046875" style="54" customWidth="1"/>
    <col min="17" max="17" width="9.1328125" style="54"/>
    <col min="18" max="18" width="4.73046875" style="54" customWidth="1"/>
    <col min="19" max="19" width="14.1328125" style="54" bestFit="1" customWidth="1"/>
    <col min="20" max="21" width="8" style="54" customWidth="1"/>
    <col min="22" max="22" width="13.73046875" style="54" customWidth="1"/>
    <col min="23" max="23" width="13.59765625" style="54" customWidth="1"/>
    <col min="24" max="24" width="7.86328125" style="54" customWidth="1"/>
    <col min="25" max="25" width="13.73046875" style="54" customWidth="1"/>
    <col min="26" max="26" width="13.3984375" style="54" customWidth="1"/>
    <col min="27" max="27" width="13.73046875" style="54" customWidth="1"/>
    <col min="28" max="16384" width="9.1328125" style="54"/>
  </cols>
  <sheetData>
    <row r="1" spans="2:27" x14ac:dyDescent="0.45">
      <c r="B1" s="169" t="s">
        <v>46</v>
      </c>
      <c r="D1" s="56"/>
      <c r="E1" s="56"/>
      <c r="F1" s="56"/>
      <c r="G1" s="56"/>
      <c r="H1" s="56"/>
      <c r="I1" s="56"/>
      <c r="J1" s="56"/>
      <c r="K1" s="56"/>
      <c r="L1" s="56"/>
      <c r="M1" s="56"/>
      <c r="N1" s="56"/>
      <c r="O1" s="56"/>
      <c r="P1" s="56"/>
      <c r="Q1" s="56"/>
      <c r="R1" s="65"/>
      <c r="S1" s="56"/>
      <c r="T1" s="56"/>
      <c r="U1" s="56"/>
      <c r="V1" s="56"/>
      <c r="W1" s="56"/>
      <c r="X1" s="56"/>
      <c r="Y1" s="56"/>
      <c r="Z1" s="56"/>
    </row>
    <row r="2" spans="2:27" x14ac:dyDescent="0.45">
      <c r="B2" s="56"/>
      <c r="D2" s="56"/>
      <c r="E2" s="56"/>
      <c r="F2" s="56"/>
      <c r="G2" s="56"/>
      <c r="H2" s="56"/>
      <c r="I2" s="56"/>
      <c r="J2" s="56"/>
      <c r="K2" s="56"/>
      <c r="L2" s="56"/>
      <c r="M2" s="56"/>
      <c r="N2" s="56"/>
      <c r="O2" s="56"/>
      <c r="P2" s="56"/>
      <c r="Q2" s="56"/>
      <c r="R2" s="65"/>
      <c r="S2" s="56"/>
      <c r="T2" s="56"/>
      <c r="U2" s="56"/>
      <c r="V2" s="56"/>
      <c r="W2" s="56"/>
      <c r="X2" s="56"/>
      <c r="Y2" s="56"/>
      <c r="Z2" s="56"/>
    </row>
    <row r="3" spans="2:27" ht="15.75" x14ac:dyDescent="0.45">
      <c r="B3" s="34" t="s">
        <v>738</v>
      </c>
      <c r="D3" s="56"/>
      <c r="E3" s="56"/>
      <c r="F3" s="56"/>
      <c r="G3" s="56"/>
      <c r="H3" s="56"/>
      <c r="I3" s="56"/>
      <c r="J3" s="56"/>
      <c r="K3" s="56"/>
      <c r="L3" s="56"/>
      <c r="M3" s="56"/>
      <c r="N3" s="56"/>
      <c r="O3" s="56"/>
      <c r="P3" s="56"/>
      <c r="Q3" s="56"/>
      <c r="R3" s="65"/>
      <c r="S3" s="16"/>
      <c r="T3" s="56"/>
      <c r="U3" s="56"/>
      <c r="V3" s="56"/>
      <c r="W3" s="56"/>
      <c r="X3" s="56"/>
      <c r="Y3" s="56"/>
      <c r="Z3" s="56"/>
    </row>
    <row r="4" spans="2:27" x14ac:dyDescent="0.45">
      <c r="C4" s="56" t="s">
        <v>171</v>
      </c>
      <c r="D4" s="56"/>
      <c r="E4" s="56"/>
      <c r="F4" s="56"/>
      <c r="G4" s="56"/>
      <c r="H4" s="56"/>
      <c r="I4" s="56"/>
      <c r="J4" s="56"/>
      <c r="K4" s="56"/>
      <c r="L4" s="56"/>
      <c r="M4" s="56"/>
      <c r="N4" s="56"/>
      <c r="O4" s="56"/>
      <c r="P4" s="56"/>
      <c r="Q4" s="56"/>
      <c r="R4" s="65"/>
      <c r="S4" s="56"/>
      <c r="T4" s="56"/>
      <c r="U4" s="56"/>
      <c r="V4" s="70"/>
      <c r="W4" s="70"/>
      <c r="X4" s="56"/>
      <c r="Y4" s="70"/>
      <c r="Z4" s="56"/>
    </row>
    <row r="5" spans="2:27" ht="15" customHeight="1" x14ac:dyDescent="0.45">
      <c r="B5" s="847" t="s">
        <v>57</v>
      </c>
      <c r="C5" s="852" t="s">
        <v>190</v>
      </c>
      <c r="D5" s="881" t="s">
        <v>179</v>
      </c>
      <c r="E5" s="881"/>
      <c r="F5" s="881"/>
      <c r="G5" s="881"/>
      <c r="H5" s="881"/>
      <c r="I5" s="881"/>
      <c r="J5" s="881"/>
      <c r="K5" s="881"/>
      <c r="L5" s="881"/>
      <c r="M5" s="881"/>
      <c r="N5" s="881"/>
      <c r="O5" s="881"/>
      <c r="P5" s="881"/>
      <c r="Q5" s="895"/>
      <c r="R5" s="65"/>
      <c r="S5" s="847" t="s">
        <v>57</v>
      </c>
      <c r="T5" s="860" t="s">
        <v>175</v>
      </c>
      <c r="U5" s="860"/>
      <c r="V5" s="882" t="s">
        <v>334</v>
      </c>
      <c r="W5" s="885" t="s">
        <v>576</v>
      </c>
      <c r="X5" s="860" t="s">
        <v>176</v>
      </c>
      <c r="Y5" s="910"/>
      <c r="Z5" s="860" t="s">
        <v>334</v>
      </c>
      <c r="AA5" s="885" t="s">
        <v>576</v>
      </c>
    </row>
    <row r="6" spans="2:27" ht="24" customHeight="1" x14ac:dyDescent="0.45">
      <c r="B6" s="848"/>
      <c r="C6" s="853"/>
      <c r="D6" s="912" t="s">
        <v>161</v>
      </c>
      <c r="E6" s="912"/>
      <c r="F6" s="912" t="s">
        <v>49</v>
      </c>
      <c r="G6" s="912"/>
      <c r="H6" s="912" t="s">
        <v>172</v>
      </c>
      <c r="I6" s="912"/>
      <c r="J6" s="912" t="s">
        <v>173</v>
      </c>
      <c r="K6" s="912"/>
      <c r="L6" s="912" t="s">
        <v>162</v>
      </c>
      <c r="M6" s="912"/>
      <c r="N6" s="912" t="s">
        <v>163</v>
      </c>
      <c r="O6" s="912"/>
      <c r="P6" s="912" t="s">
        <v>174</v>
      </c>
      <c r="Q6" s="913"/>
      <c r="S6" s="848"/>
      <c r="T6" s="861"/>
      <c r="U6" s="861"/>
      <c r="V6" s="883"/>
      <c r="W6" s="886"/>
      <c r="X6" s="861"/>
      <c r="Y6" s="911"/>
      <c r="Z6" s="861"/>
      <c r="AA6" s="886"/>
    </row>
    <row r="7" spans="2:27" ht="15" customHeight="1" x14ac:dyDescent="0.45">
      <c r="B7" s="849"/>
      <c r="C7" s="138" t="s">
        <v>4</v>
      </c>
      <c r="D7" s="141" t="s">
        <v>5</v>
      </c>
      <c r="E7" s="141" t="s">
        <v>6</v>
      </c>
      <c r="F7" s="141" t="s">
        <v>5</v>
      </c>
      <c r="G7" s="141" t="s">
        <v>6</v>
      </c>
      <c r="H7" s="141" t="s">
        <v>5</v>
      </c>
      <c r="I7" s="141" t="s">
        <v>6</v>
      </c>
      <c r="J7" s="141" t="s">
        <v>5</v>
      </c>
      <c r="K7" s="141" t="s">
        <v>6</v>
      </c>
      <c r="L7" s="141" t="s">
        <v>5</v>
      </c>
      <c r="M7" s="141" t="s">
        <v>6</v>
      </c>
      <c r="N7" s="141" t="s">
        <v>5</v>
      </c>
      <c r="O7" s="141" t="s">
        <v>6</v>
      </c>
      <c r="P7" s="141" t="s">
        <v>5</v>
      </c>
      <c r="Q7" s="142" t="s">
        <v>6</v>
      </c>
      <c r="S7" s="849"/>
      <c r="T7" s="141" t="s">
        <v>5</v>
      </c>
      <c r="U7" s="141" t="s">
        <v>6</v>
      </c>
      <c r="V7" s="884"/>
      <c r="W7" s="887"/>
      <c r="X7" s="141" t="s">
        <v>5</v>
      </c>
      <c r="Y7" s="142" t="s">
        <v>6</v>
      </c>
      <c r="Z7" s="864"/>
      <c r="AA7" s="887"/>
    </row>
    <row r="8" spans="2:27" x14ac:dyDescent="0.45">
      <c r="B8" s="146" t="s">
        <v>7</v>
      </c>
      <c r="C8" s="352">
        <f>SUM(D8,F8,H8,J8,L8,N8,P8)</f>
        <v>56</v>
      </c>
      <c r="D8" s="86">
        <v>0</v>
      </c>
      <c r="E8" s="680">
        <f>D8/$C8</f>
        <v>0</v>
      </c>
      <c r="F8" s="86">
        <v>34</v>
      </c>
      <c r="G8" s="680">
        <f>F8/$C8</f>
        <v>0.6071428571428571</v>
      </c>
      <c r="H8" s="86">
        <v>5</v>
      </c>
      <c r="I8" s="680">
        <f>H8/$C8</f>
        <v>8.9285714285714288E-2</v>
      </c>
      <c r="J8" s="86">
        <v>8</v>
      </c>
      <c r="K8" s="680">
        <f>J8/$C8</f>
        <v>0.14285714285714285</v>
      </c>
      <c r="L8" s="86">
        <v>5</v>
      </c>
      <c r="M8" s="680">
        <f>L8/$C8</f>
        <v>8.9285714285714288E-2</v>
      </c>
      <c r="N8" s="86">
        <v>3</v>
      </c>
      <c r="O8" s="680">
        <f>N8/$C8</f>
        <v>5.3571428571428568E-2</v>
      </c>
      <c r="P8" s="86">
        <v>1</v>
      </c>
      <c r="Q8" s="684">
        <f>P8/$C8</f>
        <v>1.7857142857142856E-2</v>
      </c>
      <c r="R8" s="309"/>
      <c r="S8" s="172" t="s">
        <v>7</v>
      </c>
      <c r="T8" s="244">
        <f>D8+F8</f>
        <v>34</v>
      </c>
      <c r="U8" s="475">
        <f>T8/$C8</f>
        <v>0.6071428571428571</v>
      </c>
      <c r="V8" s="727" t="s">
        <v>33</v>
      </c>
      <c r="W8" s="562"/>
      <c r="X8" s="244">
        <f>D8+F8+H8</f>
        <v>39</v>
      </c>
      <c r="Y8" s="357">
        <f t="shared" ref="Y8:Y17" si="0">X8/$C8</f>
        <v>0.6964285714285714</v>
      </c>
      <c r="Z8" s="352" t="s">
        <v>337</v>
      </c>
      <c r="AA8" s="562" t="s">
        <v>33</v>
      </c>
    </row>
    <row r="9" spans="2:27" x14ac:dyDescent="0.45">
      <c r="B9" s="146" t="s">
        <v>8</v>
      </c>
      <c r="C9" s="86">
        <f t="shared" ref="C9:C21" si="1">SUM(D9,F9,H9,J9,L9,N9,P9)</f>
        <v>54</v>
      </c>
      <c r="D9" s="86">
        <v>0</v>
      </c>
      <c r="E9" s="680">
        <f t="shared" ref="E9:E23" si="2">D9/$C9</f>
        <v>0</v>
      </c>
      <c r="F9" s="86">
        <v>44</v>
      </c>
      <c r="G9" s="680">
        <f t="shared" ref="G9:G23" si="3">F9/$C9</f>
        <v>0.81481481481481477</v>
      </c>
      <c r="H9" s="86">
        <v>3</v>
      </c>
      <c r="I9" s="680">
        <f t="shared" ref="I9:I10" si="4">H9/$C9</f>
        <v>5.5555555555555552E-2</v>
      </c>
      <c r="J9" s="86">
        <v>3</v>
      </c>
      <c r="K9" s="680">
        <f t="shared" ref="K9:K23" si="5">J9/$C9</f>
        <v>5.5555555555555552E-2</v>
      </c>
      <c r="L9" s="86">
        <v>1</v>
      </c>
      <c r="M9" s="680">
        <f>L9/$C9</f>
        <v>1.8518518518518517E-2</v>
      </c>
      <c r="N9" s="86">
        <v>3</v>
      </c>
      <c r="O9" s="680">
        <f t="shared" ref="O9:O23" si="6">N9/$C9</f>
        <v>5.5555555555555552E-2</v>
      </c>
      <c r="P9" s="86">
        <v>0</v>
      </c>
      <c r="Q9" s="684">
        <f t="shared" ref="Q9:Q23" si="7">P9/$C9</f>
        <v>0</v>
      </c>
      <c r="R9" s="309"/>
      <c r="S9" s="173" t="s">
        <v>8</v>
      </c>
      <c r="T9" s="96">
        <f t="shared" ref="T9:T22" si="8">D9+F9</f>
        <v>44</v>
      </c>
      <c r="U9" s="321">
        <f t="shared" ref="U9:U21" si="9">T9/$C9</f>
        <v>0.81481481481481477</v>
      </c>
      <c r="V9" s="170"/>
      <c r="W9" s="563"/>
      <c r="X9" s="96">
        <f t="shared" ref="X9:X21" si="10">D9+F9+H9</f>
        <v>47</v>
      </c>
      <c r="Y9" s="343">
        <f t="shared" si="0"/>
        <v>0.87037037037037035</v>
      </c>
      <c r="Z9" s="86"/>
      <c r="AA9" s="563"/>
    </row>
    <row r="10" spans="2:27" x14ac:dyDescent="0.45">
      <c r="B10" s="146" t="s">
        <v>9</v>
      </c>
      <c r="C10" s="86">
        <f t="shared" si="1"/>
        <v>59</v>
      </c>
      <c r="D10" s="86">
        <v>0</v>
      </c>
      <c r="E10" s="680">
        <f t="shared" si="2"/>
        <v>0</v>
      </c>
      <c r="F10" s="86">
        <v>48</v>
      </c>
      <c r="G10" s="680">
        <f t="shared" si="3"/>
        <v>0.81355932203389836</v>
      </c>
      <c r="H10" s="86">
        <v>4</v>
      </c>
      <c r="I10" s="680">
        <f t="shared" si="4"/>
        <v>6.7796610169491525E-2</v>
      </c>
      <c r="J10" s="86">
        <v>2</v>
      </c>
      <c r="K10" s="680">
        <f t="shared" si="5"/>
        <v>3.3898305084745763E-2</v>
      </c>
      <c r="L10" s="86">
        <v>5</v>
      </c>
      <c r="M10" s="680">
        <f>L10/$C10</f>
        <v>8.4745762711864403E-2</v>
      </c>
      <c r="N10" s="86">
        <v>0</v>
      </c>
      <c r="O10" s="680">
        <f t="shared" si="6"/>
        <v>0</v>
      </c>
      <c r="P10" s="86">
        <v>0</v>
      </c>
      <c r="Q10" s="684">
        <f t="shared" si="7"/>
        <v>0</v>
      </c>
      <c r="R10" s="309"/>
      <c r="S10" s="173" t="s">
        <v>9</v>
      </c>
      <c r="T10" s="96">
        <f t="shared" si="8"/>
        <v>48</v>
      </c>
      <c r="U10" s="321">
        <f t="shared" si="9"/>
        <v>0.81355932203389836</v>
      </c>
      <c r="V10" s="170"/>
      <c r="W10" s="563" t="s">
        <v>20</v>
      </c>
      <c r="X10" s="96">
        <f t="shared" si="10"/>
        <v>52</v>
      </c>
      <c r="Y10" s="343">
        <f t="shared" si="0"/>
        <v>0.88135593220338981</v>
      </c>
      <c r="Z10" s="86"/>
      <c r="AA10" s="563"/>
    </row>
    <row r="11" spans="2:27" x14ac:dyDescent="0.45">
      <c r="B11" s="146" t="s">
        <v>10</v>
      </c>
      <c r="C11" s="86">
        <f t="shared" si="1"/>
        <v>56</v>
      </c>
      <c r="D11" s="86">
        <v>0</v>
      </c>
      <c r="E11" s="680">
        <f t="shared" si="2"/>
        <v>0</v>
      </c>
      <c r="F11" s="86">
        <v>43</v>
      </c>
      <c r="G11" s="680">
        <f t="shared" si="3"/>
        <v>0.7678571428571429</v>
      </c>
      <c r="H11" s="86">
        <v>8</v>
      </c>
      <c r="I11" s="680">
        <f>H11/$C11</f>
        <v>0.14285714285714285</v>
      </c>
      <c r="J11" s="86">
        <v>1</v>
      </c>
      <c r="K11" s="680">
        <f t="shared" si="5"/>
        <v>1.7857142857142856E-2</v>
      </c>
      <c r="L11" s="86">
        <v>4</v>
      </c>
      <c r="M11" s="680">
        <f>L11/$C11</f>
        <v>7.1428571428571425E-2</v>
      </c>
      <c r="N11" s="86">
        <v>0</v>
      </c>
      <c r="O11" s="680">
        <f t="shared" si="6"/>
        <v>0</v>
      </c>
      <c r="P11" s="86">
        <v>0</v>
      </c>
      <c r="Q11" s="684">
        <f t="shared" si="7"/>
        <v>0</v>
      </c>
      <c r="R11" s="309"/>
      <c r="S11" s="173" t="s">
        <v>10</v>
      </c>
      <c r="T11" s="96">
        <f t="shared" si="8"/>
        <v>43</v>
      </c>
      <c r="U11" s="321">
        <f t="shared" si="9"/>
        <v>0.7678571428571429</v>
      </c>
      <c r="V11" s="170"/>
      <c r="W11" s="563"/>
      <c r="X11" s="96">
        <f t="shared" si="10"/>
        <v>51</v>
      </c>
      <c r="Y11" s="343">
        <f t="shared" si="0"/>
        <v>0.9107142857142857</v>
      </c>
      <c r="Z11" s="86"/>
      <c r="AA11" s="563"/>
    </row>
    <row r="12" spans="2:27" x14ac:dyDescent="0.45">
      <c r="B12" s="146" t="s">
        <v>11</v>
      </c>
      <c r="C12" s="86">
        <f t="shared" si="1"/>
        <v>95</v>
      </c>
      <c r="D12" s="86">
        <v>1</v>
      </c>
      <c r="E12" s="680">
        <f t="shared" si="2"/>
        <v>1.0526315789473684E-2</v>
      </c>
      <c r="F12" s="86">
        <v>67</v>
      </c>
      <c r="G12" s="680">
        <f t="shared" si="3"/>
        <v>0.70526315789473681</v>
      </c>
      <c r="H12" s="86">
        <v>6</v>
      </c>
      <c r="I12" s="680">
        <f t="shared" ref="I12:I23" si="11">H12/$C12</f>
        <v>6.3157894736842107E-2</v>
      </c>
      <c r="J12" s="86">
        <v>7</v>
      </c>
      <c r="K12" s="680">
        <f t="shared" si="5"/>
        <v>7.3684210526315783E-2</v>
      </c>
      <c r="L12" s="86">
        <v>5</v>
      </c>
      <c r="M12" s="680">
        <f>L12/$C12</f>
        <v>5.2631578947368418E-2</v>
      </c>
      <c r="N12" s="86">
        <v>6</v>
      </c>
      <c r="O12" s="680">
        <f t="shared" si="6"/>
        <v>6.3157894736842107E-2</v>
      </c>
      <c r="P12" s="86">
        <v>3</v>
      </c>
      <c r="Q12" s="684">
        <f t="shared" si="7"/>
        <v>3.1578947368421054E-2</v>
      </c>
      <c r="R12" s="309"/>
      <c r="S12" s="173" t="s">
        <v>11</v>
      </c>
      <c r="T12" s="96">
        <f t="shared" si="8"/>
        <v>68</v>
      </c>
      <c r="U12" s="321">
        <f t="shared" si="9"/>
        <v>0.71578947368421053</v>
      </c>
      <c r="V12" s="170"/>
      <c r="W12" s="563"/>
      <c r="X12" s="96">
        <f t="shared" si="10"/>
        <v>74</v>
      </c>
      <c r="Y12" s="343">
        <f t="shared" si="0"/>
        <v>0.77894736842105261</v>
      </c>
      <c r="Z12" s="86"/>
      <c r="AA12" s="563"/>
    </row>
    <row r="13" spans="2:27" x14ac:dyDescent="0.45">
      <c r="B13" s="146" t="s">
        <v>223</v>
      </c>
      <c r="C13" s="86">
        <f t="shared" si="1"/>
        <v>81</v>
      </c>
      <c r="D13" s="86">
        <v>0</v>
      </c>
      <c r="E13" s="680">
        <f t="shared" si="2"/>
        <v>0</v>
      </c>
      <c r="F13" s="86">
        <v>64</v>
      </c>
      <c r="G13" s="680">
        <f t="shared" si="3"/>
        <v>0.79012345679012341</v>
      </c>
      <c r="H13" s="86">
        <v>6</v>
      </c>
      <c r="I13" s="680">
        <f t="shared" si="11"/>
        <v>7.407407407407407E-2</v>
      </c>
      <c r="J13" s="86">
        <v>4</v>
      </c>
      <c r="K13" s="680">
        <f t="shared" si="5"/>
        <v>4.9382716049382713E-2</v>
      </c>
      <c r="L13" s="86">
        <v>4</v>
      </c>
      <c r="M13" s="680">
        <f t="shared" ref="M13:M23" si="12">L13/$C13</f>
        <v>4.9382716049382713E-2</v>
      </c>
      <c r="N13" s="86">
        <v>3</v>
      </c>
      <c r="O13" s="680">
        <f t="shared" si="6"/>
        <v>3.7037037037037035E-2</v>
      </c>
      <c r="P13" s="86">
        <v>0</v>
      </c>
      <c r="Q13" s="684">
        <f t="shared" si="7"/>
        <v>0</v>
      </c>
      <c r="R13" s="309"/>
      <c r="S13" s="173" t="s">
        <v>223</v>
      </c>
      <c r="T13" s="96">
        <f t="shared" si="8"/>
        <v>64</v>
      </c>
      <c r="U13" s="321">
        <f t="shared" si="9"/>
        <v>0.79012345679012341</v>
      </c>
      <c r="V13" s="170"/>
      <c r="W13" s="563" t="s">
        <v>32</v>
      </c>
      <c r="X13" s="96">
        <f t="shared" si="10"/>
        <v>70</v>
      </c>
      <c r="Y13" s="343">
        <f t="shared" si="0"/>
        <v>0.86419753086419748</v>
      </c>
      <c r="Z13" s="86"/>
      <c r="AA13" s="563" t="s">
        <v>20</v>
      </c>
    </row>
    <row r="14" spans="2:27" x14ac:dyDescent="0.45">
      <c r="B14" s="146" t="s">
        <v>52</v>
      </c>
      <c r="C14" s="86">
        <f t="shared" si="1"/>
        <v>78</v>
      </c>
      <c r="D14" s="86">
        <v>0</v>
      </c>
      <c r="E14" s="680">
        <f t="shared" si="2"/>
        <v>0</v>
      </c>
      <c r="F14" s="86">
        <v>54</v>
      </c>
      <c r="G14" s="680">
        <f t="shared" si="3"/>
        <v>0.69230769230769229</v>
      </c>
      <c r="H14" s="86">
        <v>14</v>
      </c>
      <c r="I14" s="680">
        <f t="shared" si="11"/>
        <v>0.17948717948717949</v>
      </c>
      <c r="J14" s="86">
        <v>4</v>
      </c>
      <c r="K14" s="680">
        <f t="shared" si="5"/>
        <v>5.128205128205128E-2</v>
      </c>
      <c r="L14" s="86">
        <v>4</v>
      </c>
      <c r="M14" s="680">
        <f t="shared" si="12"/>
        <v>5.128205128205128E-2</v>
      </c>
      <c r="N14" s="86">
        <v>2</v>
      </c>
      <c r="O14" s="680">
        <f t="shared" si="6"/>
        <v>2.564102564102564E-2</v>
      </c>
      <c r="P14" s="86">
        <v>0</v>
      </c>
      <c r="Q14" s="684">
        <f t="shared" si="7"/>
        <v>0</v>
      </c>
      <c r="R14" s="309"/>
      <c r="S14" s="173" t="s">
        <v>52</v>
      </c>
      <c r="T14" s="96">
        <f t="shared" si="8"/>
        <v>54</v>
      </c>
      <c r="U14" s="321">
        <f t="shared" si="9"/>
        <v>0.69230769230769229</v>
      </c>
      <c r="V14" s="170"/>
      <c r="W14" s="563"/>
      <c r="X14" s="96">
        <f t="shared" si="10"/>
        <v>68</v>
      </c>
      <c r="Y14" s="343">
        <f t="shared" si="0"/>
        <v>0.87179487179487181</v>
      </c>
      <c r="Z14" s="86"/>
      <c r="AA14" s="563"/>
    </row>
    <row r="15" spans="2:27" x14ac:dyDescent="0.45">
      <c r="B15" s="146" t="s">
        <v>13</v>
      </c>
      <c r="C15" s="86">
        <f t="shared" si="1"/>
        <v>127</v>
      </c>
      <c r="D15" s="86">
        <v>1</v>
      </c>
      <c r="E15" s="680">
        <f t="shared" si="2"/>
        <v>7.874015748031496E-3</v>
      </c>
      <c r="F15" s="86">
        <v>84</v>
      </c>
      <c r="G15" s="680">
        <f t="shared" si="3"/>
        <v>0.66141732283464572</v>
      </c>
      <c r="H15" s="86">
        <v>18</v>
      </c>
      <c r="I15" s="680">
        <f t="shared" si="11"/>
        <v>0.14173228346456693</v>
      </c>
      <c r="J15" s="86">
        <v>7</v>
      </c>
      <c r="K15" s="680">
        <f t="shared" si="5"/>
        <v>5.5118110236220472E-2</v>
      </c>
      <c r="L15" s="86">
        <v>8</v>
      </c>
      <c r="M15" s="680">
        <f t="shared" si="12"/>
        <v>6.2992125984251968E-2</v>
      </c>
      <c r="N15" s="86">
        <v>6</v>
      </c>
      <c r="O15" s="680">
        <f t="shared" si="6"/>
        <v>4.7244094488188976E-2</v>
      </c>
      <c r="P15" s="86">
        <v>3</v>
      </c>
      <c r="Q15" s="684">
        <f t="shared" si="7"/>
        <v>2.3622047244094488E-2</v>
      </c>
      <c r="R15" s="309"/>
      <c r="S15" s="173" t="s">
        <v>13</v>
      </c>
      <c r="T15" s="96">
        <f t="shared" si="8"/>
        <v>85</v>
      </c>
      <c r="U15" s="321">
        <f t="shared" si="9"/>
        <v>0.6692913385826772</v>
      </c>
      <c r="V15" s="170"/>
      <c r="W15" s="563"/>
      <c r="X15" s="96">
        <f t="shared" si="10"/>
        <v>103</v>
      </c>
      <c r="Y15" s="343">
        <f t="shared" si="0"/>
        <v>0.8110236220472441</v>
      </c>
      <c r="Z15" s="86"/>
      <c r="AA15" s="563"/>
    </row>
    <row r="16" spans="2:27" ht="18" customHeight="1" x14ac:dyDescent="0.45">
      <c r="B16" s="146" t="s">
        <v>53</v>
      </c>
      <c r="C16" s="86">
        <f t="shared" si="1"/>
        <v>85</v>
      </c>
      <c r="D16" s="86">
        <v>2</v>
      </c>
      <c r="E16" s="680">
        <f t="shared" si="2"/>
        <v>2.3529411764705882E-2</v>
      </c>
      <c r="F16" s="86">
        <v>58</v>
      </c>
      <c r="G16" s="680">
        <f t="shared" si="3"/>
        <v>0.68235294117647061</v>
      </c>
      <c r="H16" s="86">
        <v>8</v>
      </c>
      <c r="I16" s="680">
        <f t="shared" si="11"/>
        <v>9.4117647058823528E-2</v>
      </c>
      <c r="J16" s="86">
        <v>9</v>
      </c>
      <c r="K16" s="680">
        <f t="shared" si="5"/>
        <v>0.10588235294117647</v>
      </c>
      <c r="L16" s="86">
        <v>6</v>
      </c>
      <c r="M16" s="680">
        <f t="shared" si="12"/>
        <v>7.0588235294117646E-2</v>
      </c>
      <c r="N16" s="86">
        <v>1</v>
      </c>
      <c r="O16" s="680">
        <f t="shared" si="6"/>
        <v>1.1764705882352941E-2</v>
      </c>
      <c r="P16" s="86">
        <v>1</v>
      </c>
      <c r="Q16" s="684">
        <f t="shared" si="7"/>
        <v>1.1764705882352941E-2</v>
      </c>
      <c r="R16" s="309"/>
      <c r="S16" s="173" t="s">
        <v>53</v>
      </c>
      <c r="T16" s="96">
        <f t="shared" si="8"/>
        <v>60</v>
      </c>
      <c r="U16" s="321">
        <f t="shared" si="9"/>
        <v>0.70588235294117652</v>
      </c>
      <c r="V16" s="170"/>
      <c r="W16" s="563"/>
      <c r="X16" s="96">
        <f t="shared" si="10"/>
        <v>68</v>
      </c>
      <c r="Y16" s="343">
        <f t="shared" si="0"/>
        <v>0.8</v>
      </c>
      <c r="Z16" s="86"/>
      <c r="AA16" s="563"/>
    </row>
    <row r="17" spans="2:31" x14ac:dyDescent="0.45">
      <c r="B17" s="146" t="s">
        <v>54</v>
      </c>
      <c r="C17" s="86">
        <f t="shared" si="1"/>
        <v>38</v>
      </c>
      <c r="D17" s="86">
        <v>0</v>
      </c>
      <c r="E17" s="680">
        <f t="shared" si="2"/>
        <v>0</v>
      </c>
      <c r="F17" s="86">
        <v>31</v>
      </c>
      <c r="G17" s="680">
        <f t="shared" si="3"/>
        <v>0.81578947368421051</v>
      </c>
      <c r="H17" s="86">
        <v>2</v>
      </c>
      <c r="I17" s="680">
        <f t="shared" si="11"/>
        <v>5.2631578947368418E-2</v>
      </c>
      <c r="J17" s="86">
        <v>1</v>
      </c>
      <c r="K17" s="680">
        <f t="shared" si="5"/>
        <v>2.6315789473684209E-2</v>
      </c>
      <c r="L17" s="86">
        <v>3</v>
      </c>
      <c r="M17" s="680">
        <f t="shared" si="12"/>
        <v>7.8947368421052627E-2</v>
      </c>
      <c r="N17" s="86">
        <v>0</v>
      </c>
      <c r="O17" s="680">
        <f t="shared" si="6"/>
        <v>0</v>
      </c>
      <c r="P17" s="86">
        <v>1</v>
      </c>
      <c r="Q17" s="684">
        <f t="shared" si="7"/>
        <v>2.6315789473684209E-2</v>
      </c>
      <c r="R17" s="309"/>
      <c r="S17" s="173" t="s">
        <v>54</v>
      </c>
      <c r="T17" s="96">
        <f t="shared" si="8"/>
        <v>31</v>
      </c>
      <c r="U17" s="321">
        <f t="shared" si="9"/>
        <v>0.81578947368421051</v>
      </c>
      <c r="V17" s="170"/>
      <c r="W17" s="563"/>
      <c r="X17" s="96">
        <f t="shared" si="10"/>
        <v>33</v>
      </c>
      <c r="Y17" s="343">
        <f t="shared" si="0"/>
        <v>0.86842105263157898</v>
      </c>
      <c r="Z17" s="86"/>
      <c r="AA17" s="563"/>
    </row>
    <row r="18" spans="2:31" x14ac:dyDescent="0.45">
      <c r="B18" s="146" t="s">
        <v>55</v>
      </c>
      <c r="C18" s="86">
        <f t="shared" si="1"/>
        <v>73</v>
      </c>
      <c r="D18" s="86">
        <v>0</v>
      </c>
      <c r="E18" s="680">
        <f t="shared" si="2"/>
        <v>0</v>
      </c>
      <c r="F18" s="86">
        <v>54</v>
      </c>
      <c r="G18" s="680">
        <f t="shared" si="3"/>
        <v>0.73972602739726023</v>
      </c>
      <c r="H18" s="86">
        <v>8</v>
      </c>
      <c r="I18" s="680">
        <f t="shared" si="11"/>
        <v>0.1095890410958904</v>
      </c>
      <c r="J18" s="86">
        <v>7</v>
      </c>
      <c r="K18" s="680">
        <f t="shared" si="5"/>
        <v>9.5890410958904104E-2</v>
      </c>
      <c r="L18" s="86">
        <v>2</v>
      </c>
      <c r="M18" s="680">
        <f t="shared" si="12"/>
        <v>2.7397260273972601E-2</v>
      </c>
      <c r="N18" s="86">
        <v>2</v>
      </c>
      <c r="O18" s="680">
        <f t="shared" si="6"/>
        <v>2.7397260273972601E-2</v>
      </c>
      <c r="P18" s="86">
        <v>0</v>
      </c>
      <c r="Q18" s="684">
        <f t="shared" si="7"/>
        <v>0</v>
      </c>
      <c r="R18" s="309"/>
      <c r="S18" s="173" t="s">
        <v>55</v>
      </c>
      <c r="T18" s="96">
        <f t="shared" si="8"/>
        <v>54</v>
      </c>
      <c r="U18" s="321">
        <f t="shared" si="9"/>
        <v>0.73972602739726023</v>
      </c>
      <c r="V18" s="170"/>
      <c r="W18" s="563"/>
      <c r="X18" s="96">
        <f t="shared" si="10"/>
        <v>62</v>
      </c>
      <c r="Y18" s="343">
        <f>X18/$C18</f>
        <v>0.84931506849315064</v>
      </c>
      <c r="Z18" s="86"/>
      <c r="AA18" s="563"/>
    </row>
    <row r="19" spans="2:31" x14ac:dyDescent="0.45">
      <c r="B19" s="146" t="s">
        <v>56</v>
      </c>
      <c r="C19" s="86">
        <f t="shared" si="1"/>
        <v>112</v>
      </c>
      <c r="D19" s="86">
        <v>1</v>
      </c>
      <c r="E19" s="680">
        <f t="shared" si="2"/>
        <v>8.9285714285714281E-3</v>
      </c>
      <c r="F19" s="86">
        <v>87</v>
      </c>
      <c r="G19" s="680">
        <f t="shared" si="3"/>
        <v>0.7767857142857143</v>
      </c>
      <c r="H19" s="86">
        <v>16</v>
      </c>
      <c r="I19" s="680">
        <f t="shared" si="11"/>
        <v>0.14285714285714285</v>
      </c>
      <c r="J19" s="86">
        <v>3</v>
      </c>
      <c r="K19" s="680">
        <f t="shared" si="5"/>
        <v>2.6785714285714284E-2</v>
      </c>
      <c r="L19" s="86">
        <v>2</v>
      </c>
      <c r="M19" s="680">
        <f t="shared" si="12"/>
        <v>1.7857142857142856E-2</v>
      </c>
      <c r="N19" s="86">
        <v>3</v>
      </c>
      <c r="O19" s="680">
        <f t="shared" si="6"/>
        <v>2.6785714285714284E-2</v>
      </c>
      <c r="P19" s="86">
        <v>0</v>
      </c>
      <c r="Q19" s="684">
        <f t="shared" si="7"/>
        <v>0</v>
      </c>
      <c r="R19" s="309"/>
      <c r="S19" s="173" t="s">
        <v>56</v>
      </c>
      <c r="T19" s="96">
        <f t="shared" si="8"/>
        <v>88</v>
      </c>
      <c r="U19" s="321">
        <f t="shared" si="9"/>
        <v>0.7857142857142857</v>
      </c>
      <c r="V19" s="170"/>
      <c r="W19" s="563"/>
      <c r="X19" s="96">
        <f t="shared" si="10"/>
        <v>104</v>
      </c>
      <c r="Y19" s="343">
        <f t="shared" ref="Y19:Y21" si="13">X19/$C19</f>
        <v>0.9285714285714286</v>
      </c>
      <c r="Z19" s="86" t="s">
        <v>20</v>
      </c>
      <c r="AA19" s="563"/>
    </row>
    <row r="20" spans="2:31" x14ac:dyDescent="0.45">
      <c r="B20" s="146" t="s">
        <v>14</v>
      </c>
      <c r="C20" s="86">
        <f t="shared" si="1"/>
        <v>39</v>
      </c>
      <c r="D20" s="86">
        <v>1</v>
      </c>
      <c r="E20" s="680">
        <f t="shared" si="2"/>
        <v>2.564102564102564E-2</v>
      </c>
      <c r="F20" s="86">
        <v>30</v>
      </c>
      <c r="G20" s="680">
        <f t="shared" si="3"/>
        <v>0.76923076923076927</v>
      </c>
      <c r="H20" s="86">
        <v>4</v>
      </c>
      <c r="I20" s="680">
        <f t="shared" si="11"/>
        <v>0.10256410256410256</v>
      </c>
      <c r="J20" s="86">
        <v>1</v>
      </c>
      <c r="K20" s="680">
        <f t="shared" si="5"/>
        <v>2.564102564102564E-2</v>
      </c>
      <c r="L20" s="86">
        <v>1</v>
      </c>
      <c r="M20" s="680">
        <f t="shared" si="12"/>
        <v>2.564102564102564E-2</v>
      </c>
      <c r="N20" s="86">
        <v>2</v>
      </c>
      <c r="O20" s="680">
        <f t="shared" si="6"/>
        <v>5.128205128205128E-2</v>
      </c>
      <c r="P20" s="86">
        <v>0</v>
      </c>
      <c r="Q20" s="684">
        <f t="shared" si="7"/>
        <v>0</v>
      </c>
      <c r="R20" s="309"/>
      <c r="S20" s="173" t="s">
        <v>14</v>
      </c>
      <c r="T20" s="96">
        <f t="shared" si="8"/>
        <v>31</v>
      </c>
      <c r="U20" s="321">
        <f t="shared" si="9"/>
        <v>0.79487179487179482</v>
      </c>
      <c r="V20" s="170"/>
      <c r="W20" s="563"/>
      <c r="X20" s="96">
        <f t="shared" si="10"/>
        <v>35</v>
      </c>
      <c r="Y20" s="343">
        <f t="shared" si="13"/>
        <v>0.89743589743589747</v>
      </c>
      <c r="Z20" s="86"/>
      <c r="AA20" s="563"/>
    </row>
    <row r="21" spans="2:31" x14ac:dyDescent="0.45">
      <c r="B21" s="146" t="s">
        <v>76</v>
      </c>
      <c r="C21" s="86">
        <f t="shared" si="1"/>
        <v>93</v>
      </c>
      <c r="D21" s="86">
        <v>1</v>
      </c>
      <c r="E21" s="680">
        <f t="shared" si="2"/>
        <v>1.0752688172043012E-2</v>
      </c>
      <c r="F21" s="86">
        <v>76</v>
      </c>
      <c r="G21" s="680">
        <f t="shared" si="3"/>
        <v>0.81720430107526887</v>
      </c>
      <c r="H21" s="86">
        <v>7</v>
      </c>
      <c r="I21" s="680">
        <f t="shared" si="11"/>
        <v>7.5268817204301078E-2</v>
      </c>
      <c r="J21" s="86">
        <v>3</v>
      </c>
      <c r="K21" s="680">
        <f t="shared" si="5"/>
        <v>3.2258064516129031E-2</v>
      </c>
      <c r="L21" s="86">
        <v>2</v>
      </c>
      <c r="M21" s="680">
        <f t="shared" si="12"/>
        <v>2.1505376344086023E-2</v>
      </c>
      <c r="N21" s="86">
        <v>3</v>
      </c>
      <c r="O21" s="680">
        <f t="shared" si="6"/>
        <v>3.2258064516129031E-2</v>
      </c>
      <c r="P21" s="86">
        <v>1</v>
      </c>
      <c r="Q21" s="684">
        <f t="shared" si="7"/>
        <v>1.0752688172043012E-2</v>
      </c>
      <c r="R21" s="309"/>
      <c r="S21" s="173" t="s">
        <v>76</v>
      </c>
      <c r="T21" s="96">
        <f t="shared" si="8"/>
        <v>77</v>
      </c>
      <c r="U21" s="321">
        <f t="shared" si="9"/>
        <v>0.82795698924731187</v>
      </c>
      <c r="V21" s="167"/>
      <c r="W21" s="564" t="s">
        <v>20</v>
      </c>
      <c r="X21" s="96">
        <f t="shared" si="10"/>
        <v>84</v>
      </c>
      <c r="Y21" s="343">
        <f t="shared" si="13"/>
        <v>0.90322580645161288</v>
      </c>
      <c r="Z21" s="166"/>
      <c r="AA21" s="564"/>
    </row>
    <row r="22" spans="2:31" x14ac:dyDescent="0.45">
      <c r="B22" s="225" t="s">
        <v>71</v>
      </c>
      <c r="C22" s="681">
        <f>SUM(C8:C21)</f>
        <v>1046</v>
      </c>
      <c r="D22" s="681">
        <f>SUM(D8:D21)</f>
        <v>7</v>
      </c>
      <c r="E22" s="682">
        <f t="shared" si="2"/>
        <v>6.6921606118546849E-3</v>
      </c>
      <c r="F22" s="681">
        <f>SUM(F8:F21)</f>
        <v>774</v>
      </c>
      <c r="G22" s="682">
        <f t="shared" si="3"/>
        <v>0.73996175908221795</v>
      </c>
      <c r="H22" s="681">
        <f>SUM(H8:H21)</f>
        <v>109</v>
      </c>
      <c r="I22" s="682">
        <f t="shared" si="11"/>
        <v>0.10420650095602295</v>
      </c>
      <c r="J22" s="681">
        <f>SUM(J8:J21)</f>
        <v>60</v>
      </c>
      <c r="K22" s="682">
        <f t="shared" si="5"/>
        <v>5.736137667304015E-2</v>
      </c>
      <c r="L22" s="681">
        <f>SUM(L8:L21)</f>
        <v>52</v>
      </c>
      <c r="M22" s="682">
        <f t="shared" si="12"/>
        <v>4.9713193116634802E-2</v>
      </c>
      <c r="N22" s="681">
        <f>SUM(N8:N21)</f>
        <v>34</v>
      </c>
      <c r="O22" s="682">
        <f t="shared" si="6"/>
        <v>3.2504780114722756E-2</v>
      </c>
      <c r="P22" s="681">
        <f>SUM(P8:P21)</f>
        <v>10</v>
      </c>
      <c r="Q22" s="685">
        <f t="shared" si="7"/>
        <v>9.5602294455066923E-3</v>
      </c>
      <c r="R22" s="346"/>
      <c r="S22" s="225" t="s">
        <v>71</v>
      </c>
      <c r="T22" s="342">
        <f t="shared" si="8"/>
        <v>781</v>
      </c>
      <c r="U22" s="103">
        <f>T22/$C22</f>
        <v>0.74665391969407269</v>
      </c>
      <c r="V22" s="763"/>
      <c r="W22" s="720"/>
      <c r="X22" s="342">
        <f>D22+F22+H22</f>
        <v>890</v>
      </c>
      <c r="Y22" s="345">
        <f>X22/$C22</f>
        <v>0.85086042065009559</v>
      </c>
      <c r="Z22" s="103"/>
      <c r="AA22" s="720"/>
    </row>
    <row r="23" spans="2:31" s="53" customFormat="1" x14ac:dyDescent="0.45">
      <c r="B23" s="226" t="s">
        <v>216</v>
      </c>
      <c r="C23" s="347">
        <f>C22-C13</f>
        <v>965</v>
      </c>
      <c r="D23" s="347">
        <f>D22-D13</f>
        <v>7</v>
      </c>
      <c r="E23" s="683">
        <f t="shared" si="2"/>
        <v>7.2538860103626944E-3</v>
      </c>
      <c r="F23" s="347">
        <f>F22-F13</f>
        <v>710</v>
      </c>
      <c r="G23" s="683">
        <f t="shared" si="3"/>
        <v>0.73575129533678751</v>
      </c>
      <c r="H23" s="347">
        <f>H22-H13</f>
        <v>103</v>
      </c>
      <c r="I23" s="683">
        <f t="shared" si="11"/>
        <v>0.10673575129533679</v>
      </c>
      <c r="J23" s="347">
        <f>J22-J13</f>
        <v>56</v>
      </c>
      <c r="K23" s="683">
        <f t="shared" si="5"/>
        <v>5.8031088082901555E-2</v>
      </c>
      <c r="L23" s="347">
        <f>L22-L13</f>
        <v>48</v>
      </c>
      <c r="M23" s="683">
        <f t="shared" si="12"/>
        <v>4.9740932642487044E-2</v>
      </c>
      <c r="N23" s="347">
        <f>N22-N13</f>
        <v>31</v>
      </c>
      <c r="O23" s="683">
        <f t="shared" si="6"/>
        <v>3.2124352331606217E-2</v>
      </c>
      <c r="P23" s="347">
        <f>P22-P13</f>
        <v>10</v>
      </c>
      <c r="Q23" s="686">
        <f t="shared" si="7"/>
        <v>1.0362694300518135E-2</v>
      </c>
      <c r="R23" s="348"/>
      <c r="S23" s="250" t="s">
        <v>177</v>
      </c>
      <c r="T23" s="347">
        <f>T22-T13</f>
        <v>717</v>
      </c>
      <c r="U23" s="349">
        <f>T23/$C23</f>
        <v>0.74300518134715021</v>
      </c>
      <c r="V23" s="167"/>
      <c r="W23" s="719"/>
      <c r="X23" s="347">
        <f>X22-X13</f>
        <v>820</v>
      </c>
      <c r="Y23" s="350">
        <f>X23/$C23</f>
        <v>0.84974093264248707</v>
      </c>
      <c r="Z23" s="166"/>
      <c r="AA23" s="719"/>
      <c r="AE23" s="195"/>
    </row>
    <row r="24" spans="2:31" x14ac:dyDescent="0.45">
      <c r="B24" s="31" t="s">
        <v>689</v>
      </c>
      <c r="X24" s="64"/>
    </row>
    <row r="25" spans="2:31" x14ac:dyDescent="0.45">
      <c r="B25" s="31" t="s">
        <v>376</v>
      </c>
    </row>
    <row r="26" spans="2:31" x14ac:dyDescent="0.45">
      <c r="B26" s="31" t="s">
        <v>470</v>
      </c>
    </row>
    <row r="27" spans="2:31" x14ac:dyDescent="0.45">
      <c r="B27" s="421" t="s">
        <v>468</v>
      </c>
      <c r="C27" s="56" t="s">
        <v>673</v>
      </c>
    </row>
    <row r="28" spans="2:31" x14ac:dyDescent="0.45">
      <c r="B28" s="422" t="s">
        <v>469</v>
      </c>
      <c r="C28" s="56" t="s">
        <v>674</v>
      </c>
      <c r="D28" s="61"/>
      <c r="E28" s="61"/>
      <c r="F28" s="61"/>
      <c r="G28" s="61"/>
      <c r="H28" s="61"/>
      <c r="I28" s="61"/>
      <c r="J28" s="61"/>
      <c r="K28" s="61"/>
      <c r="L28" s="61"/>
      <c r="M28" s="61"/>
      <c r="N28" s="61"/>
      <c r="O28" s="61"/>
      <c r="P28" s="61"/>
      <c r="Q28" s="61"/>
      <c r="R28" s="61"/>
    </row>
    <row r="30" spans="2:31" ht="15.75" x14ac:dyDescent="0.45">
      <c r="B30" s="34" t="s">
        <v>737</v>
      </c>
      <c r="D30" s="56"/>
      <c r="E30" s="56"/>
      <c r="F30" s="56"/>
      <c r="G30" s="56"/>
      <c r="H30" s="56"/>
      <c r="I30" s="56"/>
      <c r="J30" s="56"/>
      <c r="K30" s="56"/>
      <c r="L30" s="56"/>
      <c r="M30" s="56"/>
      <c r="N30" s="56"/>
      <c r="O30" s="56"/>
      <c r="P30" s="56"/>
      <c r="Q30" s="56"/>
      <c r="R30" s="65"/>
      <c r="S30" s="16"/>
      <c r="T30" s="56"/>
      <c r="U30" s="56"/>
      <c r="V30" s="56"/>
      <c r="W30" s="56"/>
      <c r="X30" s="56"/>
      <c r="Y30" s="56"/>
      <c r="Z30" s="56"/>
    </row>
    <row r="31" spans="2:31" x14ac:dyDescent="0.45">
      <c r="C31" s="56" t="s">
        <v>171</v>
      </c>
      <c r="D31" s="56"/>
      <c r="E31" s="56"/>
      <c r="F31" s="56"/>
      <c r="G31" s="56"/>
      <c r="H31" s="56"/>
      <c r="I31" s="56"/>
      <c r="J31" s="56"/>
      <c r="K31" s="56"/>
      <c r="L31" s="56"/>
      <c r="M31" s="56"/>
      <c r="N31" s="56"/>
      <c r="O31" s="56"/>
      <c r="P31" s="56"/>
      <c r="Q31" s="56"/>
      <c r="R31" s="65"/>
      <c r="S31" s="56"/>
      <c r="T31" s="56"/>
      <c r="U31" s="56"/>
      <c r="V31" s="70"/>
      <c r="W31" s="70"/>
      <c r="X31" s="56"/>
      <c r="Y31" s="70"/>
      <c r="Z31" s="56"/>
    </row>
    <row r="32" spans="2:31" ht="15" customHeight="1" x14ac:dyDescent="0.45">
      <c r="B32" s="847" t="s">
        <v>57</v>
      </c>
      <c r="C32" s="852" t="s">
        <v>190</v>
      </c>
      <c r="D32" s="881" t="s">
        <v>179</v>
      </c>
      <c r="E32" s="881"/>
      <c r="F32" s="881"/>
      <c r="G32" s="881"/>
      <c r="H32" s="881"/>
      <c r="I32" s="881"/>
      <c r="J32" s="881"/>
      <c r="K32" s="881"/>
      <c r="L32" s="881"/>
      <c r="M32" s="881"/>
      <c r="N32" s="881"/>
      <c r="O32" s="881"/>
      <c r="P32" s="881"/>
      <c r="Q32" s="895"/>
      <c r="R32" s="65"/>
      <c r="S32" s="847" t="s">
        <v>57</v>
      </c>
      <c r="T32" s="860" t="s">
        <v>175</v>
      </c>
      <c r="U32" s="860"/>
      <c r="V32" s="882" t="s">
        <v>334</v>
      </c>
      <c r="W32" s="885" t="s">
        <v>576</v>
      </c>
      <c r="X32" s="860" t="s">
        <v>176</v>
      </c>
      <c r="Y32" s="910"/>
      <c r="Z32" s="860" t="s">
        <v>334</v>
      </c>
      <c r="AA32" s="885" t="s">
        <v>576</v>
      </c>
    </row>
    <row r="33" spans="2:27" ht="24" customHeight="1" x14ac:dyDescent="0.45">
      <c r="B33" s="848"/>
      <c r="C33" s="853"/>
      <c r="D33" s="912" t="s">
        <v>161</v>
      </c>
      <c r="E33" s="912"/>
      <c r="F33" s="912" t="s">
        <v>49</v>
      </c>
      <c r="G33" s="912"/>
      <c r="H33" s="912" t="s">
        <v>172</v>
      </c>
      <c r="I33" s="912"/>
      <c r="J33" s="912" t="s">
        <v>173</v>
      </c>
      <c r="K33" s="912"/>
      <c r="L33" s="912" t="s">
        <v>162</v>
      </c>
      <c r="M33" s="912"/>
      <c r="N33" s="912" t="s">
        <v>163</v>
      </c>
      <c r="O33" s="912"/>
      <c r="P33" s="912" t="s">
        <v>174</v>
      </c>
      <c r="Q33" s="913"/>
      <c r="S33" s="848"/>
      <c r="T33" s="861"/>
      <c r="U33" s="861"/>
      <c r="V33" s="883"/>
      <c r="W33" s="886"/>
      <c r="X33" s="861"/>
      <c r="Y33" s="911"/>
      <c r="Z33" s="861"/>
      <c r="AA33" s="886"/>
    </row>
    <row r="34" spans="2:27" ht="15" customHeight="1" x14ac:dyDescent="0.45">
      <c r="B34" s="849"/>
      <c r="C34" s="138" t="s">
        <v>4</v>
      </c>
      <c r="D34" s="141" t="s">
        <v>5</v>
      </c>
      <c r="E34" s="141" t="s">
        <v>6</v>
      </c>
      <c r="F34" s="141" t="s">
        <v>5</v>
      </c>
      <c r="G34" s="141" t="s">
        <v>6</v>
      </c>
      <c r="H34" s="141" t="s">
        <v>5</v>
      </c>
      <c r="I34" s="141" t="s">
        <v>6</v>
      </c>
      <c r="J34" s="141" t="s">
        <v>5</v>
      </c>
      <c r="K34" s="141" t="s">
        <v>6</v>
      </c>
      <c r="L34" s="141" t="s">
        <v>5</v>
      </c>
      <c r="M34" s="141" t="s">
        <v>6</v>
      </c>
      <c r="N34" s="141" t="s">
        <v>5</v>
      </c>
      <c r="O34" s="141" t="s">
        <v>6</v>
      </c>
      <c r="P34" s="141" t="s">
        <v>5</v>
      </c>
      <c r="Q34" s="142" t="s">
        <v>6</v>
      </c>
      <c r="S34" s="849"/>
      <c r="T34" s="141" t="s">
        <v>5</v>
      </c>
      <c r="U34" s="141" t="s">
        <v>6</v>
      </c>
      <c r="V34" s="884"/>
      <c r="W34" s="887"/>
      <c r="X34" s="141" t="s">
        <v>5</v>
      </c>
      <c r="Y34" s="142" t="s">
        <v>6</v>
      </c>
      <c r="Z34" s="864"/>
      <c r="AA34" s="887"/>
    </row>
    <row r="35" spans="2:27" x14ac:dyDescent="0.45">
      <c r="B35" s="146" t="s">
        <v>7</v>
      </c>
      <c r="C35" s="352">
        <f>SUM(D35,F35,H35,J35,L35,N35,P35)</f>
        <v>57</v>
      </c>
      <c r="D35" s="86">
        <v>0</v>
      </c>
      <c r="E35" s="680">
        <f t="shared" ref="E35:E50" si="14">D35/$C35</f>
        <v>0</v>
      </c>
      <c r="F35" s="86">
        <v>35</v>
      </c>
      <c r="G35" s="680">
        <f t="shared" ref="G35:G50" si="15">F35/$C35</f>
        <v>0.61403508771929827</v>
      </c>
      <c r="H35" s="86">
        <v>5</v>
      </c>
      <c r="I35" s="680">
        <f t="shared" ref="I35:I50" si="16">H35/$C35</f>
        <v>8.771929824561403E-2</v>
      </c>
      <c r="J35" s="86">
        <v>8</v>
      </c>
      <c r="K35" s="680">
        <f t="shared" ref="K35:K50" si="17">J35/$C35</f>
        <v>0.14035087719298245</v>
      </c>
      <c r="L35" s="86">
        <v>5</v>
      </c>
      <c r="M35" s="680">
        <f t="shared" ref="M35:M50" si="18">L35/$C35</f>
        <v>8.771929824561403E-2</v>
      </c>
      <c r="N35" s="86">
        <v>3</v>
      </c>
      <c r="O35" s="680">
        <f t="shared" ref="O35:O50" si="19">N35/$C35</f>
        <v>5.2631578947368418E-2</v>
      </c>
      <c r="P35" s="86">
        <v>1</v>
      </c>
      <c r="Q35" s="684">
        <f t="shared" ref="Q35:Q50" si="20">P35/$C35</f>
        <v>1.7543859649122806E-2</v>
      </c>
      <c r="R35" s="309"/>
      <c r="S35" s="172" t="s">
        <v>7</v>
      </c>
      <c r="T35" s="244">
        <f>D35+F35</f>
        <v>35</v>
      </c>
      <c r="U35" s="475">
        <f t="shared" ref="U35:U50" si="21">T35/$C35</f>
        <v>0.61403508771929827</v>
      </c>
      <c r="V35" s="727"/>
      <c r="W35" s="562"/>
      <c r="X35" s="244">
        <f>D35+F35+H35</f>
        <v>40</v>
      </c>
      <c r="Y35" s="357">
        <f t="shared" ref="Y35:Y50" si="22">X35/$C35</f>
        <v>0.70175438596491224</v>
      </c>
      <c r="Z35" s="352" t="s">
        <v>337</v>
      </c>
      <c r="AA35" s="562" t="s">
        <v>33</v>
      </c>
    </row>
    <row r="36" spans="2:27" x14ac:dyDescent="0.45">
      <c r="B36" s="146" t="s">
        <v>8</v>
      </c>
      <c r="C36" s="86">
        <f t="shared" ref="C36:C48" si="23">SUM(D36,F36,H36,J36,L36,N36,P36)</f>
        <v>55</v>
      </c>
      <c r="D36" s="86">
        <v>0</v>
      </c>
      <c r="E36" s="680">
        <f t="shared" si="14"/>
        <v>0</v>
      </c>
      <c r="F36" s="86">
        <v>44</v>
      </c>
      <c r="G36" s="680">
        <f t="shared" si="15"/>
        <v>0.8</v>
      </c>
      <c r="H36" s="86">
        <v>3</v>
      </c>
      <c r="I36" s="680">
        <f t="shared" si="16"/>
        <v>5.4545454545454543E-2</v>
      </c>
      <c r="J36" s="86">
        <v>3</v>
      </c>
      <c r="K36" s="680">
        <f t="shared" si="17"/>
        <v>5.4545454545454543E-2</v>
      </c>
      <c r="L36" s="86">
        <v>2</v>
      </c>
      <c r="M36" s="680">
        <f t="shared" si="18"/>
        <v>3.6363636363636362E-2</v>
      </c>
      <c r="N36" s="86">
        <v>3</v>
      </c>
      <c r="O36" s="680">
        <f t="shared" si="19"/>
        <v>5.4545454545454543E-2</v>
      </c>
      <c r="P36" s="86">
        <v>0</v>
      </c>
      <c r="Q36" s="684">
        <f t="shared" si="20"/>
        <v>0</v>
      </c>
      <c r="R36" s="309"/>
      <c r="S36" s="173" t="s">
        <v>8</v>
      </c>
      <c r="T36" s="96">
        <f t="shared" ref="T36:T48" si="24">D36+F36</f>
        <v>44</v>
      </c>
      <c r="U36" s="321">
        <f t="shared" si="21"/>
        <v>0.8</v>
      </c>
      <c r="V36" s="170"/>
      <c r="W36" s="563"/>
      <c r="X36" s="96">
        <f t="shared" ref="X36:X48" si="25">D36+F36+H36</f>
        <v>47</v>
      </c>
      <c r="Y36" s="343">
        <f t="shared" si="22"/>
        <v>0.8545454545454545</v>
      </c>
      <c r="Z36" s="86"/>
      <c r="AA36" s="563"/>
    </row>
    <row r="37" spans="2:27" x14ac:dyDescent="0.45">
      <c r="B37" s="146" t="s">
        <v>9</v>
      </c>
      <c r="C37" s="86">
        <f t="shared" si="23"/>
        <v>61</v>
      </c>
      <c r="D37" s="86">
        <v>0</v>
      </c>
      <c r="E37" s="680">
        <f t="shared" si="14"/>
        <v>0</v>
      </c>
      <c r="F37" s="86">
        <v>50</v>
      </c>
      <c r="G37" s="680">
        <f t="shared" si="15"/>
        <v>0.81967213114754101</v>
      </c>
      <c r="H37" s="86">
        <v>4</v>
      </c>
      <c r="I37" s="680">
        <f t="shared" si="16"/>
        <v>6.5573770491803282E-2</v>
      </c>
      <c r="J37" s="86">
        <v>2</v>
      </c>
      <c r="K37" s="680">
        <f t="shared" si="17"/>
        <v>3.2786885245901641E-2</v>
      </c>
      <c r="L37" s="86">
        <v>5</v>
      </c>
      <c r="M37" s="680">
        <f t="shared" si="18"/>
        <v>8.1967213114754092E-2</v>
      </c>
      <c r="N37" s="86">
        <v>0</v>
      </c>
      <c r="O37" s="680">
        <f t="shared" si="19"/>
        <v>0</v>
      </c>
      <c r="P37" s="86">
        <v>0</v>
      </c>
      <c r="Q37" s="684">
        <f t="shared" si="20"/>
        <v>0</v>
      </c>
      <c r="R37" s="309"/>
      <c r="S37" s="173" t="s">
        <v>9</v>
      </c>
      <c r="T37" s="96">
        <f t="shared" si="24"/>
        <v>50</v>
      </c>
      <c r="U37" s="321">
        <f t="shared" si="21"/>
        <v>0.81967213114754101</v>
      </c>
      <c r="V37" s="170"/>
      <c r="W37" s="563" t="s">
        <v>20</v>
      </c>
      <c r="X37" s="96">
        <f t="shared" si="25"/>
        <v>54</v>
      </c>
      <c r="Y37" s="343">
        <f t="shared" si="22"/>
        <v>0.88524590163934425</v>
      </c>
      <c r="Z37" s="86"/>
      <c r="AA37" s="563"/>
    </row>
    <row r="38" spans="2:27" x14ac:dyDescent="0.45">
      <c r="B38" s="146" t="s">
        <v>10</v>
      </c>
      <c r="C38" s="86">
        <f t="shared" si="23"/>
        <v>58</v>
      </c>
      <c r="D38" s="86">
        <v>0</v>
      </c>
      <c r="E38" s="680">
        <f t="shared" si="14"/>
        <v>0</v>
      </c>
      <c r="F38" s="86">
        <v>43</v>
      </c>
      <c r="G38" s="680">
        <f t="shared" si="15"/>
        <v>0.74137931034482762</v>
      </c>
      <c r="H38" s="86">
        <v>8</v>
      </c>
      <c r="I38" s="680">
        <f t="shared" si="16"/>
        <v>0.13793103448275862</v>
      </c>
      <c r="J38" s="86">
        <v>1</v>
      </c>
      <c r="K38" s="680">
        <f t="shared" si="17"/>
        <v>1.7241379310344827E-2</v>
      </c>
      <c r="L38" s="86">
        <v>5</v>
      </c>
      <c r="M38" s="680">
        <f t="shared" si="18"/>
        <v>8.6206896551724144E-2</v>
      </c>
      <c r="N38" s="86">
        <v>1</v>
      </c>
      <c r="O38" s="680">
        <f t="shared" si="19"/>
        <v>1.7241379310344827E-2</v>
      </c>
      <c r="P38" s="86">
        <v>0</v>
      </c>
      <c r="Q38" s="684">
        <f t="shared" si="20"/>
        <v>0</v>
      </c>
      <c r="R38" s="309"/>
      <c r="S38" s="173" t="s">
        <v>10</v>
      </c>
      <c r="T38" s="96">
        <f t="shared" si="24"/>
        <v>43</v>
      </c>
      <c r="U38" s="321">
        <f t="shared" si="21"/>
        <v>0.74137931034482762</v>
      </c>
      <c r="V38" s="170"/>
      <c r="W38" s="563"/>
      <c r="X38" s="96">
        <f t="shared" si="25"/>
        <v>51</v>
      </c>
      <c r="Y38" s="343">
        <f t="shared" si="22"/>
        <v>0.87931034482758619</v>
      </c>
      <c r="Z38" s="86"/>
      <c r="AA38" s="563"/>
    </row>
    <row r="39" spans="2:27" x14ac:dyDescent="0.45">
      <c r="B39" s="146" t="s">
        <v>11</v>
      </c>
      <c r="C39" s="86">
        <f t="shared" si="23"/>
        <v>96</v>
      </c>
      <c r="D39" s="86">
        <v>1</v>
      </c>
      <c r="E39" s="680">
        <f t="shared" si="14"/>
        <v>1.0416666666666666E-2</v>
      </c>
      <c r="F39" s="86">
        <v>67</v>
      </c>
      <c r="G39" s="680">
        <f t="shared" si="15"/>
        <v>0.69791666666666663</v>
      </c>
      <c r="H39" s="86">
        <v>6</v>
      </c>
      <c r="I39" s="680">
        <f t="shared" si="16"/>
        <v>6.25E-2</v>
      </c>
      <c r="J39" s="86">
        <v>8</v>
      </c>
      <c r="K39" s="680">
        <f t="shared" si="17"/>
        <v>8.3333333333333329E-2</v>
      </c>
      <c r="L39" s="86">
        <v>5</v>
      </c>
      <c r="M39" s="680">
        <f t="shared" si="18"/>
        <v>5.2083333333333336E-2</v>
      </c>
      <c r="N39" s="86">
        <v>6</v>
      </c>
      <c r="O39" s="680">
        <f t="shared" si="19"/>
        <v>6.25E-2</v>
      </c>
      <c r="P39" s="86">
        <v>3</v>
      </c>
      <c r="Q39" s="684">
        <f t="shared" si="20"/>
        <v>3.125E-2</v>
      </c>
      <c r="R39" s="309"/>
      <c r="S39" s="173" t="s">
        <v>11</v>
      </c>
      <c r="T39" s="96">
        <f t="shared" si="24"/>
        <v>68</v>
      </c>
      <c r="U39" s="321">
        <f t="shared" si="21"/>
        <v>0.70833333333333337</v>
      </c>
      <c r="V39" s="170"/>
      <c r="W39" s="563"/>
      <c r="X39" s="96">
        <f t="shared" si="25"/>
        <v>74</v>
      </c>
      <c r="Y39" s="343">
        <f t="shared" si="22"/>
        <v>0.77083333333333337</v>
      </c>
      <c r="Z39" s="86"/>
      <c r="AA39" s="563"/>
    </row>
    <row r="40" spans="2:27" x14ac:dyDescent="0.45">
      <c r="B40" s="146" t="s">
        <v>223</v>
      </c>
      <c r="C40" s="86">
        <f t="shared" si="23"/>
        <v>81</v>
      </c>
      <c r="D40" s="86">
        <v>0</v>
      </c>
      <c r="E40" s="680">
        <f t="shared" si="14"/>
        <v>0</v>
      </c>
      <c r="F40" s="86">
        <v>64</v>
      </c>
      <c r="G40" s="680">
        <f t="shared" si="15"/>
        <v>0.79012345679012341</v>
      </c>
      <c r="H40" s="86">
        <v>6</v>
      </c>
      <c r="I40" s="680">
        <f t="shared" si="16"/>
        <v>7.407407407407407E-2</v>
      </c>
      <c r="J40" s="86">
        <v>4</v>
      </c>
      <c r="K40" s="680">
        <f t="shared" si="17"/>
        <v>4.9382716049382713E-2</v>
      </c>
      <c r="L40" s="86">
        <v>4</v>
      </c>
      <c r="M40" s="680">
        <f t="shared" si="18"/>
        <v>4.9382716049382713E-2</v>
      </c>
      <c r="N40" s="86">
        <v>3</v>
      </c>
      <c r="O40" s="680">
        <f t="shared" si="19"/>
        <v>3.7037037037037035E-2</v>
      </c>
      <c r="P40" s="86">
        <v>0</v>
      </c>
      <c r="Q40" s="684">
        <f t="shared" si="20"/>
        <v>0</v>
      </c>
      <c r="R40" s="309"/>
      <c r="S40" s="173" t="s">
        <v>223</v>
      </c>
      <c r="T40" s="96">
        <f t="shared" si="24"/>
        <v>64</v>
      </c>
      <c r="U40" s="321">
        <f t="shared" si="21"/>
        <v>0.79012345679012341</v>
      </c>
      <c r="V40" s="170"/>
      <c r="W40" s="563" t="s">
        <v>32</v>
      </c>
      <c r="X40" s="96">
        <f t="shared" si="25"/>
        <v>70</v>
      </c>
      <c r="Y40" s="343">
        <f t="shared" si="22"/>
        <v>0.86419753086419748</v>
      </c>
      <c r="Z40" s="86"/>
      <c r="AA40" s="563" t="s">
        <v>20</v>
      </c>
    </row>
    <row r="41" spans="2:27" x14ac:dyDescent="0.45">
      <c r="B41" s="146" t="s">
        <v>52</v>
      </c>
      <c r="C41" s="86">
        <f t="shared" si="23"/>
        <v>79</v>
      </c>
      <c r="D41" s="86">
        <v>0</v>
      </c>
      <c r="E41" s="680">
        <f t="shared" si="14"/>
        <v>0</v>
      </c>
      <c r="F41" s="86">
        <v>54</v>
      </c>
      <c r="G41" s="680">
        <f t="shared" si="15"/>
        <v>0.68354430379746833</v>
      </c>
      <c r="H41" s="86">
        <v>14</v>
      </c>
      <c r="I41" s="680">
        <f t="shared" si="16"/>
        <v>0.17721518987341772</v>
      </c>
      <c r="J41" s="86">
        <v>4</v>
      </c>
      <c r="K41" s="680">
        <f t="shared" si="17"/>
        <v>5.0632911392405063E-2</v>
      </c>
      <c r="L41" s="86">
        <v>4</v>
      </c>
      <c r="M41" s="680">
        <f t="shared" si="18"/>
        <v>5.0632911392405063E-2</v>
      </c>
      <c r="N41" s="86">
        <v>3</v>
      </c>
      <c r="O41" s="680">
        <f t="shared" si="19"/>
        <v>3.7974683544303799E-2</v>
      </c>
      <c r="P41" s="86">
        <v>0</v>
      </c>
      <c r="Q41" s="684">
        <f t="shared" si="20"/>
        <v>0</v>
      </c>
      <c r="R41" s="309"/>
      <c r="S41" s="173" t="s">
        <v>52</v>
      </c>
      <c r="T41" s="96">
        <f t="shared" si="24"/>
        <v>54</v>
      </c>
      <c r="U41" s="321">
        <f t="shared" si="21"/>
        <v>0.68354430379746833</v>
      </c>
      <c r="V41" s="170"/>
      <c r="W41" s="563"/>
      <c r="X41" s="96">
        <f t="shared" si="25"/>
        <v>68</v>
      </c>
      <c r="Y41" s="343">
        <f t="shared" si="22"/>
        <v>0.86075949367088611</v>
      </c>
      <c r="Z41" s="86"/>
      <c r="AA41" s="563"/>
    </row>
    <row r="42" spans="2:27" x14ac:dyDescent="0.45">
      <c r="B42" s="146" t="s">
        <v>13</v>
      </c>
      <c r="C42" s="86">
        <f t="shared" si="23"/>
        <v>130</v>
      </c>
      <c r="D42" s="86">
        <v>1</v>
      </c>
      <c r="E42" s="680">
        <f t="shared" si="14"/>
        <v>7.6923076923076927E-3</v>
      </c>
      <c r="F42" s="86">
        <v>86</v>
      </c>
      <c r="G42" s="680">
        <f t="shared" si="15"/>
        <v>0.66153846153846152</v>
      </c>
      <c r="H42" s="86">
        <v>18</v>
      </c>
      <c r="I42" s="680">
        <f t="shared" si="16"/>
        <v>0.13846153846153847</v>
      </c>
      <c r="J42" s="86">
        <v>7</v>
      </c>
      <c r="K42" s="680">
        <f t="shared" si="17"/>
        <v>5.3846153846153849E-2</v>
      </c>
      <c r="L42" s="86">
        <v>9</v>
      </c>
      <c r="M42" s="680">
        <f t="shared" si="18"/>
        <v>6.9230769230769235E-2</v>
      </c>
      <c r="N42" s="86">
        <v>6</v>
      </c>
      <c r="O42" s="680">
        <f t="shared" si="19"/>
        <v>4.6153846153846156E-2</v>
      </c>
      <c r="P42" s="86">
        <v>3</v>
      </c>
      <c r="Q42" s="684">
        <f t="shared" si="20"/>
        <v>2.3076923076923078E-2</v>
      </c>
      <c r="R42" s="309"/>
      <c r="S42" s="173" t="s">
        <v>13</v>
      </c>
      <c r="T42" s="96">
        <f t="shared" si="24"/>
        <v>87</v>
      </c>
      <c r="U42" s="321">
        <f t="shared" si="21"/>
        <v>0.66923076923076918</v>
      </c>
      <c r="V42" s="170"/>
      <c r="W42" s="563"/>
      <c r="X42" s="96">
        <f t="shared" si="25"/>
        <v>105</v>
      </c>
      <c r="Y42" s="343">
        <f t="shared" si="22"/>
        <v>0.80769230769230771</v>
      </c>
      <c r="Z42" s="86"/>
      <c r="AA42" s="563"/>
    </row>
    <row r="43" spans="2:27" ht="18" customHeight="1" x14ac:dyDescent="0.45">
      <c r="B43" s="146" t="s">
        <v>53</v>
      </c>
      <c r="C43" s="86">
        <f t="shared" si="23"/>
        <v>88</v>
      </c>
      <c r="D43" s="86">
        <v>2</v>
      </c>
      <c r="E43" s="680">
        <f t="shared" si="14"/>
        <v>2.2727272727272728E-2</v>
      </c>
      <c r="F43" s="86">
        <v>59</v>
      </c>
      <c r="G43" s="680">
        <f t="shared" si="15"/>
        <v>0.67045454545454541</v>
      </c>
      <c r="H43" s="86">
        <v>8</v>
      </c>
      <c r="I43" s="680">
        <f t="shared" si="16"/>
        <v>9.0909090909090912E-2</v>
      </c>
      <c r="J43" s="86">
        <v>9</v>
      </c>
      <c r="K43" s="680">
        <f t="shared" si="17"/>
        <v>0.10227272727272728</v>
      </c>
      <c r="L43" s="86">
        <v>8</v>
      </c>
      <c r="M43" s="680">
        <f t="shared" si="18"/>
        <v>9.0909090909090912E-2</v>
      </c>
      <c r="N43" s="86">
        <v>1</v>
      </c>
      <c r="O43" s="680">
        <f t="shared" si="19"/>
        <v>1.1363636363636364E-2</v>
      </c>
      <c r="P43" s="86">
        <v>1</v>
      </c>
      <c r="Q43" s="684">
        <f t="shared" si="20"/>
        <v>1.1363636363636364E-2</v>
      </c>
      <c r="R43" s="309"/>
      <c r="S43" s="173" t="s">
        <v>53</v>
      </c>
      <c r="T43" s="96">
        <f t="shared" si="24"/>
        <v>61</v>
      </c>
      <c r="U43" s="321">
        <f t="shared" si="21"/>
        <v>0.69318181818181823</v>
      </c>
      <c r="V43" s="170"/>
      <c r="W43" s="563"/>
      <c r="X43" s="96">
        <f t="shared" si="25"/>
        <v>69</v>
      </c>
      <c r="Y43" s="343">
        <f t="shared" si="22"/>
        <v>0.78409090909090906</v>
      </c>
      <c r="Z43" s="86"/>
      <c r="AA43" s="563"/>
    </row>
    <row r="44" spans="2:27" x14ac:dyDescent="0.45">
      <c r="B44" s="146" t="s">
        <v>54</v>
      </c>
      <c r="C44" s="86">
        <f t="shared" si="23"/>
        <v>38</v>
      </c>
      <c r="D44" s="86">
        <v>0</v>
      </c>
      <c r="E44" s="680">
        <f t="shared" si="14"/>
        <v>0</v>
      </c>
      <c r="F44" s="86">
        <v>31</v>
      </c>
      <c r="G44" s="680">
        <f t="shared" si="15"/>
        <v>0.81578947368421051</v>
      </c>
      <c r="H44" s="86">
        <v>2</v>
      </c>
      <c r="I44" s="680">
        <f t="shared" si="16"/>
        <v>5.2631578947368418E-2</v>
      </c>
      <c r="J44" s="86">
        <v>1</v>
      </c>
      <c r="K44" s="680">
        <f t="shared" si="17"/>
        <v>2.6315789473684209E-2</v>
      </c>
      <c r="L44" s="86">
        <v>3</v>
      </c>
      <c r="M44" s="680">
        <f t="shared" si="18"/>
        <v>7.8947368421052627E-2</v>
      </c>
      <c r="N44" s="86">
        <v>0</v>
      </c>
      <c r="O44" s="680">
        <f t="shared" si="19"/>
        <v>0</v>
      </c>
      <c r="P44" s="86">
        <v>1</v>
      </c>
      <c r="Q44" s="684">
        <f t="shared" si="20"/>
        <v>2.6315789473684209E-2</v>
      </c>
      <c r="R44" s="309"/>
      <c r="S44" s="173" t="s">
        <v>54</v>
      </c>
      <c r="T44" s="96">
        <f t="shared" si="24"/>
        <v>31</v>
      </c>
      <c r="U44" s="321">
        <f t="shared" si="21"/>
        <v>0.81578947368421051</v>
      </c>
      <c r="V44" s="170"/>
      <c r="W44" s="563"/>
      <c r="X44" s="96">
        <f t="shared" si="25"/>
        <v>33</v>
      </c>
      <c r="Y44" s="343">
        <f t="shared" si="22"/>
        <v>0.86842105263157898</v>
      </c>
      <c r="Z44" s="86"/>
      <c r="AA44" s="563"/>
    </row>
    <row r="45" spans="2:27" x14ac:dyDescent="0.45">
      <c r="B45" s="146" t="s">
        <v>55</v>
      </c>
      <c r="C45" s="86">
        <f t="shared" si="23"/>
        <v>75</v>
      </c>
      <c r="D45" s="86">
        <v>0</v>
      </c>
      <c r="E45" s="680">
        <f t="shared" si="14"/>
        <v>0</v>
      </c>
      <c r="F45" s="86">
        <v>55</v>
      </c>
      <c r="G45" s="680">
        <f t="shared" si="15"/>
        <v>0.73333333333333328</v>
      </c>
      <c r="H45" s="86">
        <v>8</v>
      </c>
      <c r="I45" s="680">
        <f t="shared" si="16"/>
        <v>0.10666666666666667</v>
      </c>
      <c r="J45" s="86">
        <v>7</v>
      </c>
      <c r="K45" s="680">
        <f t="shared" si="17"/>
        <v>9.3333333333333338E-2</v>
      </c>
      <c r="L45" s="86">
        <v>2</v>
      </c>
      <c r="M45" s="680">
        <f t="shared" si="18"/>
        <v>2.6666666666666668E-2</v>
      </c>
      <c r="N45" s="86">
        <v>3</v>
      </c>
      <c r="O45" s="680">
        <f t="shared" si="19"/>
        <v>0.04</v>
      </c>
      <c r="P45" s="86">
        <v>0</v>
      </c>
      <c r="Q45" s="684">
        <f t="shared" si="20"/>
        <v>0</v>
      </c>
      <c r="R45" s="309"/>
      <c r="S45" s="173" t="s">
        <v>55</v>
      </c>
      <c r="T45" s="96">
        <f t="shared" si="24"/>
        <v>55</v>
      </c>
      <c r="U45" s="321">
        <f t="shared" si="21"/>
        <v>0.73333333333333328</v>
      </c>
      <c r="V45" s="170"/>
      <c r="W45" s="563"/>
      <c r="X45" s="96">
        <f t="shared" si="25"/>
        <v>63</v>
      </c>
      <c r="Y45" s="343">
        <f t="shared" si="22"/>
        <v>0.84</v>
      </c>
      <c r="Z45" s="86"/>
      <c r="AA45" s="563"/>
    </row>
    <row r="46" spans="2:27" x14ac:dyDescent="0.45">
      <c r="B46" s="146" t="s">
        <v>56</v>
      </c>
      <c r="C46" s="86">
        <f t="shared" si="23"/>
        <v>114</v>
      </c>
      <c r="D46" s="86">
        <v>1</v>
      </c>
      <c r="E46" s="680">
        <f t="shared" si="14"/>
        <v>8.771929824561403E-3</v>
      </c>
      <c r="F46" s="86">
        <v>88</v>
      </c>
      <c r="G46" s="680">
        <f t="shared" si="15"/>
        <v>0.77192982456140347</v>
      </c>
      <c r="H46" s="86">
        <v>16</v>
      </c>
      <c r="I46" s="680">
        <f t="shared" si="16"/>
        <v>0.14035087719298245</v>
      </c>
      <c r="J46" s="86">
        <v>3</v>
      </c>
      <c r="K46" s="680">
        <f t="shared" si="17"/>
        <v>2.6315789473684209E-2</v>
      </c>
      <c r="L46" s="86">
        <v>2</v>
      </c>
      <c r="M46" s="680">
        <f t="shared" si="18"/>
        <v>1.7543859649122806E-2</v>
      </c>
      <c r="N46" s="86">
        <v>4</v>
      </c>
      <c r="O46" s="680">
        <f t="shared" si="19"/>
        <v>3.5087719298245612E-2</v>
      </c>
      <c r="P46" s="86">
        <v>0</v>
      </c>
      <c r="Q46" s="684">
        <f t="shared" si="20"/>
        <v>0</v>
      </c>
      <c r="R46" s="309"/>
      <c r="S46" s="173" t="s">
        <v>56</v>
      </c>
      <c r="T46" s="96">
        <f t="shared" si="24"/>
        <v>89</v>
      </c>
      <c r="U46" s="321">
        <f t="shared" si="21"/>
        <v>0.7807017543859649</v>
      </c>
      <c r="V46" s="170"/>
      <c r="W46" s="563"/>
      <c r="X46" s="96">
        <f t="shared" si="25"/>
        <v>105</v>
      </c>
      <c r="Y46" s="343">
        <f t="shared" si="22"/>
        <v>0.92105263157894735</v>
      </c>
      <c r="Z46" s="86" t="s">
        <v>20</v>
      </c>
      <c r="AA46" s="563"/>
    </row>
    <row r="47" spans="2:27" x14ac:dyDescent="0.45">
      <c r="B47" s="146" t="s">
        <v>14</v>
      </c>
      <c r="C47" s="86">
        <f t="shared" si="23"/>
        <v>41</v>
      </c>
      <c r="D47" s="86">
        <v>1</v>
      </c>
      <c r="E47" s="680">
        <f t="shared" si="14"/>
        <v>2.4390243902439025E-2</v>
      </c>
      <c r="F47" s="86">
        <v>30</v>
      </c>
      <c r="G47" s="680">
        <f t="shared" si="15"/>
        <v>0.73170731707317072</v>
      </c>
      <c r="H47" s="86">
        <v>4</v>
      </c>
      <c r="I47" s="680">
        <f t="shared" si="16"/>
        <v>9.7560975609756101E-2</v>
      </c>
      <c r="J47" s="86">
        <v>1</v>
      </c>
      <c r="K47" s="680">
        <f t="shared" si="17"/>
        <v>2.4390243902439025E-2</v>
      </c>
      <c r="L47" s="86">
        <v>1</v>
      </c>
      <c r="M47" s="680">
        <f t="shared" si="18"/>
        <v>2.4390243902439025E-2</v>
      </c>
      <c r="N47" s="86">
        <v>3</v>
      </c>
      <c r="O47" s="680">
        <f t="shared" si="19"/>
        <v>7.3170731707317069E-2</v>
      </c>
      <c r="P47" s="86">
        <v>1</v>
      </c>
      <c r="Q47" s="684">
        <f t="shared" si="20"/>
        <v>2.4390243902439025E-2</v>
      </c>
      <c r="R47" s="309"/>
      <c r="S47" s="173" t="s">
        <v>14</v>
      </c>
      <c r="T47" s="96">
        <f t="shared" si="24"/>
        <v>31</v>
      </c>
      <c r="U47" s="321">
        <f t="shared" si="21"/>
        <v>0.75609756097560976</v>
      </c>
      <c r="V47" s="170"/>
      <c r="W47" s="563"/>
      <c r="X47" s="96">
        <f t="shared" si="25"/>
        <v>35</v>
      </c>
      <c r="Y47" s="343">
        <f t="shared" si="22"/>
        <v>0.85365853658536583</v>
      </c>
      <c r="Z47" s="86"/>
      <c r="AA47" s="563"/>
    </row>
    <row r="48" spans="2:27" x14ac:dyDescent="0.45">
      <c r="B48" s="146" t="s">
        <v>76</v>
      </c>
      <c r="C48" s="86">
        <f t="shared" si="23"/>
        <v>100</v>
      </c>
      <c r="D48" s="86">
        <v>1</v>
      </c>
      <c r="E48" s="680">
        <f t="shared" si="14"/>
        <v>0.01</v>
      </c>
      <c r="F48" s="86">
        <v>79</v>
      </c>
      <c r="G48" s="680">
        <f t="shared" si="15"/>
        <v>0.79</v>
      </c>
      <c r="H48" s="86">
        <v>10</v>
      </c>
      <c r="I48" s="680">
        <f t="shared" si="16"/>
        <v>0.1</v>
      </c>
      <c r="J48" s="86">
        <v>3</v>
      </c>
      <c r="K48" s="680">
        <f t="shared" si="17"/>
        <v>0.03</v>
      </c>
      <c r="L48" s="86">
        <v>3</v>
      </c>
      <c r="M48" s="680">
        <f t="shared" si="18"/>
        <v>0.03</v>
      </c>
      <c r="N48" s="86">
        <v>3</v>
      </c>
      <c r="O48" s="680">
        <f t="shared" si="19"/>
        <v>0.03</v>
      </c>
      <c r="P48" s="86">
        <v>1</v>
      </c>
      <c r="Q48" s="684">
        <f t="shared" si="20"/>
        <v>0.01</v>
      </c>
      <c r="R48" s="309"/>
      <c r="S48" s="173" t="s">
        <v>76</v>
      </c>
      <c r="T48" s="96">
        <f t="shared" si="24"/>
        <v>80</v>
      </c>
      <c r="U48" s="321">
        <f t="shared" si="21"/>
        <v>0.8</v>
      </c>
      <c r="V48" s="167"/>
      <c r="W48" s="564" t="s">
        <v>20</v>
      </c>
      <c r="X48" s="96">
        <f t="shared" si="25"/>
        <v>90</v>
      </c>
      <c r="Y48" s="343">
        <f t="shared" si="22"/>
        <v>0.9</v>
      </c>
      <c r="Z48" s="166"/>
      <c r="AA48" s="564"/>
    </row>
    <row r="49" spans="2:31" x14ac:dyDescent="0.45">
      <c r="B49" s="225" t="s">
        <v>71</v>
      </c>
      <c r="C49" s="681">
        <f>SUM(C35:C48)</f>
        <v>1073</v>
      </c>
      <c r="D49" s="681">
        <f>SUM(D35:D48)</f>
        <v>7</v>
      </c>
      <c r="E49" s="682">
        <f t="shared" si="14"/>
        <v>6.5237651444547996E-3</v>
      </c>
      <c r="F49" s="681">
        <f>SUM(F35:F48)</f>
        <v>785</v>
      </c>
      <c r="G49" s="682">
        <f t="shared" si="15"/>
        <v>0.7315936626281454</v>
      </c>
      <c r="H49" s="681">
        <f>SUM(H35:H48)</f>
        <v>112</v>
      </c>
      <c r="I49" s="682">
        <f t="shared" si="16"/>
        <v>0.10438024231127679</v>
      </c>
      <c r="J49" s="681">
        <f>SUM(J35:J48)</f>
        <v>61</v>
      </c>
      <c r="K49" s="682">
        <f t="shared" si="17"/>
        <v>5.684995340167754E-2</v>
      </c>
      <c r="L49" s="681">
        <f>SUM(L35:L48)</f>
        <v>58</v>
      </c>
      <c r="M49" s="682">
        <f t="shared" si="18"/>
        <v>5.4054054054054057E-2</v>
      </c>
      <c r="N49" s="681">
        <f>SUM(N35:N48)</f>
        <v>39</v>
      </c>
      <c r="O49" s="682">
        <f t="shared" si="19"/>
        <v>3.6346691519105315E-2</v>
      </c>
      <c r="P49" s="681">
        <f>SUM(P35:P48)</f>
        <v>11</v>
      </c>
      <c r="Q49" s="685">
        <f t="shared" si="20"/>
        <v>1.0251630941286114E-2</v>
      </c>
      <c r="R49" s="346"/>
      <c r="S49" s="225" t="s">
        <v>71</v>
      </c>
      <c r="T49" s="342">
        <f t="shared" ref="T49" si="26">D49+F49</f>
        <v>792</v>
      </c>
      <c r="U49" s="103">
        <f t="shared" si="21"/>
        <v>0.73811742777260014</v>
      </c>
      <c r="V49" s="763"/>
      <c r="W49" s="720"/>
      <c r="X49" s="342">
        <f>D49+F49+H49</f>
        <v>904</v>
      </c>
      <c r="Y49" s="345">
        <f t="shared" si="22"/>
        <v>0.84249767008387699</v>
      </c>
      <c r="Z49" s="103"/>
      <c r="AA49" s="720"/>
    </row>
    <row r="50" spans="2:31" s="53" customFormat="1" x14ac:dyDescent="0.45">
      <c r="B50" s="226" t="s">
        <v>216</v>
      </c>
      <c r="C50" s="347">
        <f>C49-C40</f>
        <v>992</v>
      </c>
      <c r="D50" s="347">
        <f>D49-D40</f>
        <v>7</v>
      </c>
      <c r="E50" s="683">
        <f t="shared" si="14"/>
        <v>7.0564516129032256E-3</v>
      </c>
      <c r="F50" s="347">
        <f>F49-F40</f>
        <v>721</v>
      </c>
      <c r="G50" s="683">
        <f t="shared" si="15"/>
        <v>0.72681451612903225</v>
      </c>
      <c r="H50" s="347">
        <f>H49-H40</f>
        <v>106</v>
      </c>
      <c r="I50" s="683">
        <f t="shared" si="16"/>
        <v>0.10685483870967742</v>
      </c>
      <c r="J50" s="347">
        <f>J49-J40</f>
        <v>57</v>
      </c>
      <c r="K50" s="683">
        <f t="shared" si="17"/>
        <v>5.7459677419354836E-2</v>
      </c>
      <c r="L50" s="347">
        <f>L49-L40</f>
        <v>54</v>
      </c>
      <c r="M50" s="683">
        <f t="shared" si="18"/>
        <v>5.4435483870967742E-2</v>
      </c>
      <c r="N50" s="347">
        <f>N49-N40</f>
        <v>36</v>
      </c>
      <c r="O50" s="683">
        <f t="shared" si="19"/>
        <v>3.6290322580645164E-2</v>
      </c>
      <c r="P50" s="347">
        <f>P49-P40</f>
        <v>11</v>
      </c>
      <c r="Q50" s="686">
        <f t="shared" si="20"/>
        <v>1.1088709677419355E-2</v>
      </c>
      <c r="R50" s="348"/>
      <c r="S50" s="250" t="s">
        <v>177</v>
      </c>
      <c r="T50" s="347">
        <f>T49-T40</f>
        <v>728</v>
      </c>
      <c r="U50" s="349">
        <f t="shared" si="21"/>
        <v>0.7338709677419355</v>
      </c>
      <c r="V50" s="167"/>
      <c r="W50" s="719"/>
      <c r="X50" s="347">
        <f>X49-X40</f>
        <v>834</v>
      </c>
      <c r="Y50" s="350">
        <f t="shared" si="22"/>
        <v>0.84072580645161288</v>
      </c>
      <c r="Z50" s="166"/>
      <c r="AA50" s="719"/>
      <c r="AE50" s="195"/>
    </row>
    <row r="51" spans="2:31" x14ac:dyDescent="0.45">
      <c r="B51" s="31" t="s">
        <v>560</v>
      </c>
      <c r="X51" s="64"/>
    </row>
    <row r="52" spans="2:31" x14ac:dyDescent="0.45">
      <c r="B52" s="31" t="s">
        <v>376</v>
      </c>
    </row>
    <row r="53" spans="2:31" x14ac:dyDescent="0.45">
      <c r="B53" s="31" t="s">
        <v>470</v>
      </c>
    </row>
    <row r="54" spans="2:31" x14ac:dyDescent="0.45">
      <c r="B54" s="421" t="s">
        <v>468</v>
      </c>
      <c r="C54" s="56" t="s">
        <v>673</v>
      </c>
    </row>
    <row r="55" spans="2:31" x14ac:dyDescent="0.45">
      <c r="B55" s="422" t="s">
        <v>469</v>
      </c>
      <c r="C55" s="56" t="s">
        <v>674</v>
      </c>
      <c r="D55" s="61"/>
      <c r="E55" s="61"/>
      <c r="F55" s="61"/>
      <c r="G55" s="61"/>
      <c r="H55" s="61"/>
      <c r="I55" s="61"/>
      <c r="J55" s="61"/>
      <c r="K55" s="61"/>
      <c r="L55" s="61"/>
      <c r="M55" s="61"/>
      <c r="N55" s="61"/>
      <c r="O55" s="61"/>
      <c r="P55" s="61"/>
      <c r="Q55" s="61"/>
      <c r="R55" s="61"/>
    </row>
  </sheetData>
  <mergeCells count="34">
    <mergeCell ref="B32:B34"/>
    <mergeCell ref="D32:Q32"/>
    <mergeCell ref="T32:U33"/>
    <mergeCell ref="S32:S34"/>
    <mergeCell ref="D33:E33"/>
    <mergeCell ref="F33:G33"/>
    <mergeCell ref="H33:I33"/>
    <mergeCell ref="J33:K33"/>
    <mergeCell ref="L33:M33"/>
    <mergeCell ref="N33:O33"/>
    <mergeCell ref="P33:Q33"/>
    <mergeCell ref="V32:V34"/>
    <mergeCell ref="Z32:Z34"/>
    <mergeCell ref="AA32:AA34"/>
    <mergeCell ref="X32:Y33"/>
    <mergeCell ref="C32:C33"/>
    <mergeCell ref="W32:W34"/>
    <mergeCell ref="B5:B7"/>
    <mergeCell ref="C5:C6"/>
    <mergeCell ref="D5:Q5"/>
    <mergeCell ref="S5:S7"/>
    <mergeCell ref="T5:U6"/>
    <mergeCell ref="D6:E6"/>
    <mergeCell ref="F6:G6"/>
    <mergeCell ref="H6:I6"/>
    <mergeCell ref="J6:K6"/>
    <mergeCell ref="L6:M6"/>
    <mergeCell ref="N6:O6"/>
    <mergeCell ref="P6:Q6"/>
    <mergeCell ref="V5:V7"/>
    <mergeCell ref="W5:W7"/>
    <mergeCell ref="X5:Y6"/>
    <mergeCell ref="Z5:Z7"/>
    <mergeCell ref="AA5:AA7"/>
  </mergeCells>
  <conditionalFormatting sqref="U8:U21">
    <cfRule type="top10" dxfId="501" priority="15" bottom="1" rank="1"/>
    <cfRule type="top10" dxfId="500" priority="16" rank="1"/>
  </conditionalFormatting>
  <conditionalFormatting sqref="U35:U48">
    <cfRule type="top10" dxfId="499" priority="55" bottom="1" rank="1"/>
    <cfRule type="top10" dxfId="498" priority="56" rank="1"/>
  </conditionalFormatting>
  <conditionalFormatting sqref="V8:W21">
    <cfRule type="cellIs" dxfId="497" priority="7" operator="equal">
      <formula>"Positive alert"</formula>
    </cfRule>
    <cfRule type="cellIs" dxfId="496" priority="8" operator="equal">
      <formula>"Negative alert"</formula>
    </cfRule>
    <cfRule type="cellIs" dxfId="495" priority="9" operator="equal">
      <formula>"Negative outlier"</formula>
    </cfRule>
    <cfRule type="cellIs" dxfId="494" priority="10" operator="equal">
      <formula>"Positive outlier"</formula>
    </cfRule>
    <cfRule type="cellIs" dxfId="493" priority="11" operator="equal">
      <formula>"Negative alert x2"</formula>
    </cfRule>
    <cfRule type="cellIs" dxfId="492" priority="12" operator="equal">
      <formula>"Positive alert x2"</formula>
    </cfRule>
  </conditionalFormatting>
  <conditionalFormatting sqref="V35:W48">
    <cfRule type="cellIs" dxfId="491" priority="23" operator="equal">
      <formula>"Positive alert"</formula>
    </cfRule>
    <cfRule type="cellIs" dxfId="490" priority="24" operator="equal">
      <formula>"Negative alert"</formula>
    </cfRule>
    <cfRule type="cellIs" dxfId="489" priority="25" operator="equal">
      <formula>"Negative outlier"</formula>
    </cfRule>
    <cfRule type="cellIs" dxfId="488" priority="26" operator="equal">
      <formula>"Positive outlier"</formula>
    </cfRule>
    <cfRule type="cellIs" dxfId="487" priority="27" operator="equal">
      <formula>"Negative alert x2"</formula>
    </cfRule>
    <cfRule type="cellIs" dxfId="486" priority="28" operator="equal">
      <formula>"Positive alert x2"</formula>
    </cfRule>
  </conditionalFormatting>
  <conditionalFormatting sqref="Y8:Y21">
    <cfRule type="top10" dxfId="485" priority="13" bottom="1" rank="1"/>
    <cfRule type="top10" dxfId="484" priority="14" rank="1"/>
  </conditionalFormatting>
  <conditionalFormatting sqref="Y35:Y48">
    <cfRule type="top10" dxfId="483" priority="53" bottom="1" rank="1"/>
    <cfRule type="top10" dxfId="482" priority="54" rank="1"/>
  </conditionalFormatting>
  <conditionalFormatting sqref="Z8:AA21">
    <cfRule type="cellIs" dxfId="481" priority="1" operator="equal">
      <formula>"Positive alert"</formula>
    </cfRule>
    <cfRule type="cellIs" dxfId="480" priority="2" operator="equal">
      <formula>"Negative alert"</formula>
    </cfRule>
    <cfRule type="cellIs" dxfId="479" priority="3" operator="equal">
      <formula>"Negative outlier"</formula>
    </cfRule>
    <cfRule type="cellIs" dxfId="478" priority="4" operator="equal">
      <formula>"Positive outlier"</formula>
    </cfRule>
    <cfRule type="cellIs" dxfId="477" priority="5" operator="equal">
      <formula>"Negative alert x2"</formula>
    </cfRule>
    <cfRule type="cellIs" dxfId="476" priority="6" operator="equal">
      <formula>"Positive alert x2"</formula>
    </cfRule>
  </conditionalFormatting>
  <conditionalFormatting sqref="Z35:AA48">
    <cfRule type="cellIs" dxfId="475" priority="17" operator="equal">
      <formula>"Positive alert"</formula>
    </cfRule>
    <cfRule type="cellIs" dxfId="474" priority="18" operator="equal">
      <formula>"Negative alert"</formula>
    </cfRule>
    <cfRule type="cellIs" dxfId="473" priority="19" operator="equal">
      <formula>"Negative outlier"</formula>
    </cfRule>
    <cfRule type="cellIs" dxfId="472" priority="20" operator="equal">
      <formula>"Positive outlier"</formula>
    </cfRule>
    <cfRule type="cellIs" dxfId="471" priority="21" operator="equal">
      <formula>"Negative alert x2"</formula>
    </cfRule>
    <cfRule type="cellIs" dxfId="470" priority="22" operator="equal">
      <formula>"Positive alert x2"</formula>
    </cfRule>
  </conditionalFormatting>
  <hyperlinks>
    <hyperlink ref="B1" location="TOC!A1" display="TOC" xr:uid="{00000000-0004-0000-0D00-000000000000}"/>
  </hyperlinks>
  <pageMargins left="0.7" right="0.7" top="0.75" bottom="0.75" header="0.3" footer="0.3"/>
  <pageSetup paperSize="9" scale="5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E1F2FF"/>
  </sheetPr>
  <dimension ref="B1:V77"/>
  <sheetViews>
    <sheetView zoomScale="90" zoomScaleNormal="90" zoomScaleSheetLayoutView="90" workbookViewId="0">
      <selection activeCell="S39" sqref="S39"/>
    </sheetView>
  </sheetViews>
  <sheetFormatPr defaultColWidth="9.1328125" defaultRowHeight="14.25" x14ac:dyDescent="0.45"/>
  <cols>
    <col min="1" max="1" width="5.73046875" style="54" customWidth="1"/>
    <col min="2" max="2" width="16.265625" style="54" customWidth="1"/>
    <col min="3" max="3" width="13.86328125" style="54" customWidth="1"/>
    <col min="4" max="5" width="10.265625" style="54" customWidth="1"/>
    <col min="6" max="6" width="13.73046875" style="54" customWidth="1"/>
    <col min="7" max="7" width="14.1328125" style="54" customWidth="1"/>
    <col min="8" max="8" width="12.86328125" style="54" customWidth="1"/>
    <col min="9" max="9" width="13.73046875" style="54" customWidth="1"/>
    <col min="10" max="10" width="13.265625" style="54" customWidth="1"/>
    <col min="11" max="11" width="14" style="54" customWidth="1"/>
    <col min="12" max="12" width="13" style="54" customWidth="1"/>
    <col min="13" max="13" width="16.3984375" style="54" customWidth="1"/>
    <col min="14" max="14" width="14.1328125" style="54" bestFit="1" customWidth="1"/>
    <col min="15" max="18" width="9.73046875" style="54" customWidth="1"/>
    <col min="19" max="16384" width="9.1328125" style="54"/>
  </cols>
  <sheetData>
    <row r="1" spans="2:12" x14ac:dyDescent="0.45">
      <c r="B1" s="169" t="s">
        <v>46</v>
      </c>
    </row>
    <row r="2" spans="2:12" x14ac:dyDescent="0.45">
      <c r="B2" s="169"/>
    </row>
    <row r="3" spans="2:12" ht="28.5" customHeight="1" x14ac:dyDescent="0.45">
      <c r="B3" s="865" t="s">
        <v>540</v>
      </c>
      <c r="C3" s="865"/>
      <c r="D3" s="865"/>
      <c r="E3" s="865"/>
      <c r="F3" s="865"/>
      <c r="G3" s="865"/>
      <c r="H3" s="865"/>
      <c r="I3" s="865"/>
      <c r="J3" s="865"/>
      <c r="K3" s="865"/>
    </row>
    <row r="4" spans="2:12" x14ac:dyDescent="0.45">
      <c r="B4" s="33"/>
      <c r="C4" s="33"/>
      <c r="D4" s="33"/>
      <c r="E4" s="33"/>
      <c r="F4" s="33"/>
      <c r="G4" s="33"/>
      <c r="H4" s="33"/>
    </row>
    <row r="5" spans="2:12" ht="24" customHeight="1" x14ac:dyDescent="0.45">
      <c r="B5" s="917" t="s">
        <v>57</v>
      </c>
      <c r="C5" s="140" t="s">
        <v>189</v>
      </c>
      <c r="D5" s="881" t="s">
        <v>218</v>
      </c>
      <c r="E5" s="881"/>
      <c r="F5" s="893" t="s">
        <v>334</v>
      </c>
      <c r="G5" s="915" t="s">
        <v>576</v>
      </c>
      <c r="H5" s="881" t="s">
        <v>184</v>
      </c>
      <c r="I5" s="881"/>
      <c r="J5" s="882" t="s">
        <v>334</v>
      </c>
      <c r="K5" s="915" t="s">
        <v>576</v>
      </c>
    </row>
    <row r="6" spans="2:12" x14ac:dyDescent="0.45">
      <c r="B6" s="918"/>
      <c r="C6" s="140" t="s">
        <v>4</v>
      </c>
      <c r="D6" s="140" t="s">
        <v>5</v>
      </c>
      <c r="E6" s="140" t="s">
        <v>48</v>
      </c>
      <c r="F6" s="894"/>
      <c r="G6" s="916"/>
      <c r="H6" s="138" t="s">
        <v>5</v>
      </c>
      <c r="I6" s="76" t="s">
        <v>48</v>
      </c>
      <c r="J6" s="884"/>
      <c r="K6" s="916"/>
    </row>
    <row r="7" spans="2:12" x14ac:dyDescent="0.45">
      <c r="B7" s="173" t="s">
        <v>7</v>
      </c>
      <c r="C7" s="96">
        <v>152</v>
      </c>
      <c r="D7" s="96">
        <v>125</v>
      </c>
      <c r="E7" s="321">
        <f>D7/C7</f>
        <v>0.82236842105263153</v>
      </c>
      <c r="F7" s="727"/>
      <c r="G7" s="562" t="s">
        <v>33</v>
      </c>
      <c r="H7" s="244">
        <v>105</v>
      </c>
      <c r="I7" s="475">
        <f t="shared" ref="I7:I21" si="0">H7/D7</f>
        <v>0.84</v>
      </c>
      <c r="J7" s="727"/>
      <c r="K7" s="562"/>
      <c r="L7" s="80"/>
    </row>
    <row r="8" spans="2:12" x14ac:dyDescent="0.45">
      <c r="B8" s="173" t="s">
        <v>8</v>
      </c>
      <c r="C8" s="96">
        <v>127</v>
      </c>
      <c r="D8" s="96">
        <v>109</v>
      </c>
      <c r="E8" s="321">
        <f t="shared" ref="E8:E21" si="1">D8/C8</f>
        <v>0.8582677165354331</v>
      </c>
      <c r="F8" s="170"/>
      <c r="G8" s="563" t="s">
        <v>336</v>
      </c>
      <c r="H8" s="96">
        <v>95</v>
      </c>
      <c r="I8" s="321">
        <f t="shared" si="0"/>
        <v>0.87155963302752293</v>
      </c>
      <c r="J8" s="170"/>
      <c r="K8" s="563"/>
      <c r="L8" s="80"/>
    </row>
    <row r="9" spans="2:12" x14ac:dyDescent="0.45">
      <c r="B9" s="173" t="s">
        <v>9</v>
      </c>
      <c r="C9" s="96">
        <v>158</v>
      </c>
      <c r="D9" s="96">
        <v>152</v>
      </c>
      <c r="E9" s="321">
        <f t="shared" si="1"/>
        <v>0.96202531645569622</v>
      </c>
      <c r="F9" s="170" t="s">
        <v>32</v>
      </c>
      <c r="G9" s="563" t="s">
        <v>32</v>
      </c>
      <c r="H9" s="96">
        <v>131</v>
      </c>
      <c r="I9" s="321">
        <f t="shared" si="0"/>
        <v>0.86184210526315785</v>
      </c>
      <c r="J9" s="170"/>
      <c r="K9" s="563" t="s">
        <v>20</v>
      </c>
    </row>
    <row r="10" spans="2:12" x14ac:dyDescent="0.45">
      <c r="B10" s="173" t="s">
        <v>10</v>
      </c>
      <c r="C10" s="96">
        <v>160</v>
      </c>
      <c r="D10" s="96">
        <v>150</v>
      </c>
      <c r="E10" s="321">
        <f t="shared" si="1"/>
        <v>0.9375</v>
      </c>
      <c r="F10" s="170" t="s">
        <v>32</v>
      </c>
      <c r="G10" s="563" t="s">
        <v>32</v>
      </c>
      <c r="H10" s="96">
        <v>135</v>
      </c>
      <c r="I10" s="321">
        <f t="shared" si="0"/>
        <v>0.9</v>
      </c>
      <c r="J10" s="170" t="s">
        <v>336</v>
      </c>
      <c r="K10" s="563" t="s">
        <v>20</v>
      </c>
    </row>
    <row r="11" spans="2:12" x14ac:dyDescent="0.45">
      <c r="B11" s="173" t="s">
        <v>11</v>
      </c>
      <c r="C11" s="96">
        <v>248</v>
      </c>
      <c r="D11" s="96">
        <v>222</v>
      </c>
      <c r="E11" s="321">
        <f t="shared" si="1"/>
        <v>0.89516129032258063</v>
      </c>
      <c r="F11" s="170" t="s">
        <v>20</v>
      </c>
      <c r="G11" s="563"/>
      <c r="H11" s="96">
        <v>193</v>
      </c>
      <c r="I11" s="321">
        <f>H11/D11</f>
        <v>0.86936936936936937</v>
      </c>
      <c r="J11" s="170"/>
      <c r="K11" s="563"/>
    </row>
    <row r="12" spans="2:12" x14ac:dyDescent="0.45">
      <c r="B12" s="173" t="s">
        <v>223</v>
      </c>
      <c r="C12" s="96">
        <v>272</v>
      </c>
      <c r="D12" s="96">
        <v>172</v>
      </c>
      <c r="E12" s="321">
        <f t="shared" si="1"/>
        <v>0.63235294117647056</v>
      </c>
      <c r="F12" s="170" t="s">
        <v>31</v>
      </c>
      <c r="G12" s="563" t="s">
        <v>31</v>
      </c>
      <c r="H12" s="96">
        <v>144</v>
      </c>
      <c r="I12" s="321">
        <f t="shared" si="0"/>
        <v>0.83720930232558144</v>
      </c>
      <c r="J12" s="170"/>
      <c r="K12" s="563" t="s">
        <v>20</v>
      </c>
    </row>
    <row r="13" spans="2:12" x14ac:dyDescent="0.45">
      <c r="B13" s="173" t="s">
        <v>52</v>
      </c>
      <c r="C13" s="96">
        <v>187</v>
      </c>
      <c r="D13" s="96">
        <v>153</v>
      </c>
      <c r="E13" s="321">
        <f t="shared" si="1"/>
        <v>0.81818181818181823</v>
      </c>
      <c r="F13" s="170"/>
      <c r="G13" s="563" t="s">
        <v>33</v>
      </c>
      <c r="H13" s="96">
        <v>129</v>
      </c>
      <c r="I13" s="321">
        <f t="shared" si="0"/>
        <v>0.84313725490196079</v>
      </c>
      <c r="J13" s="170"/>
      <c r="K13" s="563"/>
    </row>
    <row r="14" spans="2:12" x14ac:dyDescent="0.45">
      <c r="B14" s="173" t="s">
        <v>13</v>
      </c>
      <c r="C14" s="96">
        <v>326</v>
      </c>
      <c r="D14" s="96">
        <v>291</v>
      </c>
      <c r="E14" s="321">
        <f t="shared" si="1"/>
        <v>0.8926380368098159</v>
      </c>
      <c r="F14" s="170" t="s">
        <v>20</v>
      </c>
      <c r="G14" s="563" t="s">
        <v>32</v>
      </c>
      <c r="H14" s="96">
        <v>221</v>
      </c>
      <c r="I14" s="321">
        <f t="shared" si="0"/>
        <v>0.75945017182130581</v>
      </c>
      <c r="J14" s="170" t="s">
        <v>337</v>
      </c>
      <c r="K14" s="563" t="s">
        <v>33</v>
      </c>
    </row>
    <row r="15" spans="2:12" x14ac:dyDescent="0.45">
      <c r="B15" s="173" t="s">
        <v>53</v>
      </c>
      <c r="C15" s="96">
        <v>228</v>
      </c>
      <c r="D15" s="96">
        <v>198</v>
      </c>
      <c r="E15" s="321">
        <f t="shared" si="1"/>
        <v>0.86842105263157898</v>
      </c>
      <c r="F15" s="170"/>
      <c r="G15" s="563"/>
      <c r="H15" s="96">
        <v>163</v>
      </c>
      <c r="I15" s="321">
        <f t="shared" si="0"/>
        <v>0.8232323232323232</v>
      </c>
      <c r="J15" s="170"/>
      <c r="K15" s="563"/>
    </row>
    <row r="16" spans="2:12" x14ac:dyDescent="0.45">
      <c r="B16" s="173" t="s">
        <v>54</v>
      </c>
      <c r="C16" s="96">
        <v>93</v>
      </c>
      <c r="D16" s="96">
        <v>81</v>
      </c>
      <c r="E16" s="321">
        <f t="shared" si="1"/>
        <v>0.87096774193548387</v>
      </c>
      <c r="F16" s="170"/>
      <c r="G16" s="563"/>
      <c r="H16" s="96">
        <v>68</v>
      </c>
      <c r="I16" s="321">
        <f t="shared" si="0"/>
        <v>0.83950617283950613</v>
      </c>
      <c r="J16" s="170"/>
      <c r="K16" s="563"/>
    </row>
    <row r="17" spans="2:22" x14ac:dyDescent="0.45">
      <c r="B17" s="173" t="s">
        <v>55</v>
      </c>
      <c r="C17" s="96">
        <v>163</v>
      </c>
      <c r="D17" s="96">
        <v>133</v>
      </c>
      <c r="E17" s="321">
        <f t="shared" si="1"/>
        <v>0.81595092024539873</v>
      </c>
      <c r="F17" s="170"/>
      <c r="G17" s="563"/>
      <c r="H17" s="96">
        <v>104</v>
      </c>
      <c r="I17" s="321">
        <f t="shared" si="0"/>
        <v>0.78195488721804507</v>
      </c>
      <c r="J17" s="170"/>
      <c r="K17" s="563"/>
    </row>
    <row r="18" spans="2:22" x14ac:dyDescent="0.45">
      <c r="B18" s="173" t="s">
        <v>614</v>
      </c>
      <c r="C18" s="96">
        <v>280</v>
      </c>
      <c r="D18" s="96">
        <v>210</v>
      </c>
      <c r="E18" s="321">
        <f t="shared" si="1"/>
        <v>0.75</v>
      </c>
      <c r="F18" s="170" t="s">
        <v>31</v>
      </c>
      <c r="G18" s="563"/>
      <c r="H18" s="96">
        <v>173</v>
      </c>
      <c r="I18" s="321">
        <f t="shared" si="0"/>
        <v>0.82380952380952377</v>
      </c>
      <c r="J18" s="170"/>
      <c r="K18" s="563"/>
    </row>
    <row r="19" spans="2:22" x14ac:dyDescent="0.45">
      <c r="B19" s="173" t="s">
        <v>14</v>
      </c>
      <c r="C19" s="96">
        <v>91</v>
      </c>
      <c r="D19" s="96">
        <v>78</v>
      </c>
      <c r="E19" s="321">
        <f t="shared" si="1"/>
        <v>0.8571428571428571</v>
      </c>
      <c r="F19" s="170"/>
      <c r="G19" s="563"/>
      <c r="H19" s="96">
        <v>50</v>
      </c>
      <c r="I19" s="321">
        <f t="shared" si="0"/>
        <v>0.64102564102564108</v>
      </c>
      <c r="J19" s="170" t="s">
        <v>31</v>
      </c>
      <c r="K19" s="563" t="s">
        <v>31</v>
      </c>
      <c r="R19" s="53"/>
    </row>
    <row r="20" spans="2:22" x14ac:dyDescent="0.45">
      <c r="B20" s="173" t="s">
        <v>76</v>
      </c>
      <c r="C20" s="96">
        <v>187</v>
      </c>
      <c r="D20" s="96">
        <v>185</v>
      </c>
      <c r="E20" s="321">
        <f t="shared" si="1"/>
        <v>0.98930481283422456</v>
      </c>
      <c r="F20" s="167" t="s">
        <v>32</v>
      </c>
      <c r="G20" s="564" t="s">
        <v>32</v>
      </c>
      <c r="H20" s="164">
        <v>146</v>
      </c>
      <c r="I20" s="479">
        <f t="shared" si="0"/>
        <v>0.78918918918918923</v>
      </c>
      <c r="J20" s="167"/>
      <c r="K20" s="564"/>
      <c r="P20" s="64"/>
    </row>
    <row r="21" spans="2:22" x14ac:dyDescent="0.45">
      <c r="B21" s="354" t="s">
        <v>71</v>
      </c>
      <c r="C21" s="441">
        <f>SUM(C7:C20)</f>
        <v>2672</v>
      </c>
      <c r="D21" s="441">
        <f>SUM(D7:D20)</f>
        <v>2259</v>
      </c>
      <c r="E21" s="455">
        <f t="shared" si="1"/>
        <v>0.84543413173652693</v>
      </c>
      <c r="F21" s="762"/>
      <c r="G21" s="89"/>
      <c r="H21" s="441">
        <f>SUM(H7:H20)</f>
        <v>1857</v>
      </c>
      <c r="I21" s="229">
        <f t="shared" si="0"/>
        <v>0.82204515272244361</v>
      </c>
      <c r="R21" s="64"/>
    </row>
    <row r="22" spans="2:22" x14ac:dyDescent="0.45">
      <c r="B22" s="101" t="s">
        <v>216</v>
      </c>
      <c r="C22" s="196"/>
      <c r="D22" s="196"/>
      <c r="E22" s="197" t="s">
        <v>159</v>
      </c>
      <c r="F22" s="761"/>
      <c r="G22" s="229"/>
      <c r="H22" s="196"/>
      <c r="I22" s="355">
        <f>(H21-H12-H18)/(D21-D12-D18)</f>
        <v>0.82045817794352693</v>
      </c>
      <c r="M22" s="64"/>
      <c r="O22" s="64"/>
    </row>
    <row r="23" spans="2:22" x14ac:dyDescent="0.45">
      <c r="B23" s="56" t="s">
        <v>561</v>
      </c>
      <c r="C23" s="56"/>
      <c r="D23" s="56"/>
      <c r="M23" s="64"/>
      <c r="N23" s="64"/>
      <c r="O23" s="64"/>
      <c r="P23" s="64"/>
    </row>
    <row r="24" spans="2:22" x14ac:dyDescent="0.45">
      <c r="B24" s="31" t="s">
        <v>627</v>
      </c>
      <c r="V24" s="64"/>
    </row>
    <row r="25" spans="2:22" x14ac:dyDescent="0.45">
      <c r="B25" s="31" t="s">
        <v>473</v>
      </c>
      <c r="V25" s="64"/>
    </row>
    <row r="26" spans="2:22" x14ac:dyDescent="0.45">
      <c r="B26" s="421" t="s">
        <v>468</v>
      </c>
      <c r="C26" s="56" t="s">
        <v>673</v>
      </c>
      <c r="V26" s="64"/>
    </row>
    <row r="27" spans="2:22" x14ac:dyDescent="0.45">
      <c r="B27" s="422" t="s">
        <v>469</v>
      </c>
      <c r="C27" s="56" t="s">
        <v>674</v>
      </c>
      <c r="V27" s="64"/>
    </row>
    <row r="29" spans="2:22" ht="29.25" customHeight="1" x14ac:dyDescent="0.45">
      <c r="B29" s="865" t="s">
        <v>651</v>
      </c>
      <c r="C29" s="865"/>
      <c r="D29" s="865"/>
      <c r="E29" s="865"/>
      <c r="F29" s="865"/>
      <c r="G29" s="865"/>
      <c r="H29" s="865"/>
      <c r="I29" s="865"/>
      <c r="J29" s="865"/>
      <c r="K29" s="865"/>
    </row>
    <row r="30" spans="2:22" x14ac:dyDescent="0.45">
      <c r="B30" s="33"/>
      <c r="C30" s="33"/>
      <c r="D30" s="33"/>
      <c r="E30" s="33"/>
      <c r="F30" s="33"/>
      <c r="N30" s="64"/>
      <c r="P30" s="64"/>
    </row>
    <row r="31" spans="2:22" ht="24" customHeight="1" x14ac:dyDescent="0.45">
      <c r="B31" s="917" t="s">
        <v>57</v>
      </c>
      <c r="C31" s="140" t="s">
        <v>189</v>
      </c>
      <c r="D31" s="881" t="s">
        <v>218</v>
      </c>
      <c r="E31" s="881"/>
      <c r="F31" s="893" t="s">
        <v>334</v>
      </c>
      <c r="G31" s="915" t="s">
        <v>576</v>
      </c>
      <c r="H31" s="919" t="s">
        <v>184</v>
      </c>
      <c r="I31" s="881"/>
      <c r="J31" s="882" t="s">
        <v>178</v>
      </c>
      <c r="K31" s="915" t="s">
        <v>576</v>
      </c>
      <c r="O31" s="64"/>
      <c r="Q31" s="64"/>
    </row>
    <row r="32" spans="2:22" x14ac:dyDescent="0.45">
      <c r="B32" s="918"/>
      <c r="C32" s="140" t="s">
        <v>4</v>
      </c>
      <c r="D32" s="140" t="s">
        <v>5</v>
      </c>
      <c r="E32" s="140" t="s">
        <v>48</v>
      </c>
      <c r="F32" s="894"/>
      <c r="G32" s="916"/>
      <c r="H32" s="168" t="s">
        <v>5</v>
      </c>
      <c r="I32" s="76" t="s">
        <v>48</v>
      </c>
      <c r="J32" s="883"/>
      <c r="K32" s="916"/>
      <c r="S32" s="64"/>
      <c r="U32" s="64"/>
    </row>
    <row r="33" spans="2:22" x14ac:dyDescent="0.45">
      <c r="B33" s="100" t="s">
        <v>7</v>
      </c>
      <c r="C33" s="105">
        <v>142</v>
      </c>
      <c r="D33" s="96">
        <v>118</v>
      </c>
      <c r="E33" s="321">
        <f>D33/C33</f>
        <v>0.83098591549295775</v>
      </c>
      <c r="F33" s="727"/>
      <c r="G33" s="562" t="s">
        <v>33</v>
      </c>
      <c r="H33" s="677">
        <v>98</v>
      </c>
      <c r="I33" s="475">
        <f>H33/D33</f>
        <v>0.83050847457627119</v>
      </c>
      <c r="J33" s="727"/>
      <c r="K33" s="562"/>
    </row>
    <row r="34" spans="2:22" x14ac:dyDescent="0.45">
      <c r="B34" s="100" t="s">
        <v>8</v>
      </c>
      <c r="C34" s="105">
        <v>126</v>
      </c>
      <c r="D34" s="96">
        <v>108</v>
      </c>
      <c r="E34" s="321">
        <f t="shared" ref="E34:E46" si="2">D34/C34</f>
        <v>0.8571428571428571</v>
      </c>
      <c r="F34" s="170"/>
      <c r="G34" s="563"/>
      <c r="H34" s="105">
        <v>95</v>
      </c>
      <c r="I34" s="321">
        <f t="shared" ref="I34:I47" si="3">H34/D34</f>
        <v>0.87962962962962965</v>
      </c>
      <c r="J34" s="170"/>
      <c r="K34" s="563"/>
      <c r="S34" s="64"/>
      <c r="V34" s="64"/>
    </row>
    <row r="35" spans="2:22" x14ac:dyDescent="0.45">
      <c r="B35" s="100" t="s">
        <v>9</v>
      </c>
      <c r="C35" s="105">
        <v>156</v>
      </c>
      <c r="D35" s="96">
        <v>151</v>
      </c>
      <c r="E35" s="321">
        <f t="shared" si="2"/>
        <v>0.96794871794871795</v>
      </c>
      <c r="F35" s="170" t="s">
        <v>32</v>
      </c>
      <c r="G35" s="563" t="s">
        <v>32</v>
      </c>
      <c r="H35" s="105">
        <v>131</v>
      </c>
      <c r="I35" s="321">
        <f t="shared" si="3"/>
        <v>0.86754966887417218</v>
      </c>
      <c r="J35" s="170"/>
      <c r="K35" s="563"/>
    </row>
    <row r="36" spans="2:22" x14ac:dyDescent="0.45">
      <c r="B36" s="100" t="s">
        <v>10</v>
      </c>
      <c r="C36" s="105">
        <v>159</v>
      </c>
      <c r="D36" s="96">
        <v>150</v>
      </c>
      <c r="E36" s="321">
        <f t="shared" si="2"/>
        <v>0.94339622641509435</v>
      </c>
      <c r="F36" s="170" t="s">
        <v>20</v>
      </c>
      <c r="G36" s="563" t="s">
        <v>32</v>
      </c>
      <c r="H36" s="105">
        <v>135</v>
      </c>
      <c r="I36" s="321">
        <f t="shared" si="3"/>
        <v>0.9</v>
      </c>
      <c r="J36" s="170" t="s">
        <v>336</v>
      </c>
      <c r="K36" s="563" t="s">
        <v>20</v>
      </c>
    </row>
    <row r="37" spans="2:22" x14ac:dyDescent="0.45">
      <c r="B37" s="100" t="s">
        <v>11</v>
      </c>
      <c r="C37" s="105">
        <v>244</v>
      </c>
      <c r="D37" s="96">
        <v>220</v>
      </c>
      <c r="E37" s="321">
        <f t="shared" si="2"/>
        <v>0.90163934426229508</v>
      </c>
      <c r="F37" s="170"/>
      <c r="G37" s="563"/>
      <c r="H37" s="105">
        <v>192</v>
      </c>
      <c r="I37" s="321">
        <f t="shared" si="3"/>
        <v>0.87272727272727268</v>
      </c>
      <c r="J37" s="170"/>
      <c r="K37" s="563"/>
    </row>
    <row r="38" spans="2:22" x14ac:dyDescent="0.45">
      <c r="B38" s="100" t="s">
        <v>223</v>
      </c>
      <c r="C38" s="105">
        <v>193</v>
      </c>
      <c r="D38" s="96">
        <v>133</v>
      </c>
      <c r="E38" s="321">
        <f t="shared" si="2"/>
        <v>0.68911917098445596</v>
      </c>
      <c r="F38" s="170" t="s">
        <v>31</v>
      </c>
      <c r="G38" s="563" t="s">
        <v>31</v>
      </c>
      <c r="H38" s="105">
        <v>116</v>
      </c>
      <c r="I38" s="321">
        <f t="shared" si="3"/>
        <v>0.8721804511278195</v>
      </c>
      <c r="J38" s="170"/>
      <c r="K38" s="563" t="s">
        <v>20</v>
      </c>
      <c r="N38" s="64"/>
      <c r="P38" s="64"/>
    </row>
    <row r="39" spans="2:22" x14ac:dyDescent="0.45">
      <c r="B39" s="100" t="s">
        <v>52</v>
      </c>
      <c r="C39" s="105">
        <v>175</v>
      </c>
      <c r="D39" s="96">
        <v>147</v>
      </c>
      <c r="E39" s="321">
        <f t="shared" si="2"/>
        <v>0.84</v>
      </c>
      <c r="F39" s="170"/>
      <c r="G39" s="563" t="s">
        <v>33</v>
      </c>
      <c r="H39" s="105">
        <v>125</v>
      </c>
      <c r="I39" s="321">
        <f t="shared" si="3"/>
        <v>0.85034013605442171</v>
      </c>
      <c r="J39" s="170"/>
      <c r="K39" s="563"/>
      <c r="S39" s="64"/>
      <c r="U39" s="64"/>
    </row>
    <row r="40" spans="2:22" x14ac:dyDescent="0.45">
      <c r="B40" s="100" t="s">
        <v>13</v>
      </c>
      <c r="C40" s="105">
        <v>308</v>
      </c>
      <c r="D40" s="96">
        <v>283</v>
      </c>
      <c r="E40" s="321">
        <f t="shared" si="2"/>
        <v>0.91883116883116878</v>
      </c>
      <c r="F40" s="170" t="s">
        <v>20</v>
      </c>
      <c r="G40" s="563" t="s">
        <v>32</v>
      </c>
      <c r="H40" s="105">
        <v>216</v>
      </c>
      <c r="I40" s="321">
        <f t="shared" si="3"/>
        <v>0.76325088339222613</v>
      </c>
      <c r="J40" s="170" t="s">
        <v>337</v>
      </c>
      <c r="K40" s="563" t="s">
        <v>33</v>
      </c>
      <c r="N40" s="64"/>
      <c r="P40" s="64"/>
    </row>
    <row r="41" spans="2:22" x14ac:dyDescent="0.45">
      <c r="B41" s="100" t="s">
        <v>53</v>
      </c>
      <c r="C41" s="105">
        <v>218</v>
      </c>
      <c r="D41" s="96">
        <v>193</v>
      </c>
      <c r="E41" s="321">
        <f t="shared" si="2"/>
        <v>0.88532110091743121</v>
      </c>
      <c r="F41" s="170"/>
      <c r="G41" s="563"/>
      <c r="H41" s="105">
        <v>161</v>
      </c>
      <c r="I41" s="321">
        <f t="shared" si="3"/>
        <v>0.83419689119170981</v>
      </c>
      <c r="J41" s="170"/>
      <c r="K41" s="563"/>
    </row>
    <row r="42" spans="2:22" x14ac:dyDescent="0.45">
      <c r="B42" s="100" t="s">
        <v>54</v>
      </c>
      <c r="C42" s="105">
        <v>91</v>
      </c>
      <c r="D42" s="96">
        <v>80</v>
      </c>
      <c r="E42" s="321">
        <f t="shared" si="2"/>
        <v>0.87912087912087911</v>
      </c>
      <c r="F42" s="170"/>
      <c r="G42" s="563"/>
      <c r="H42" s="105">
        <v>67</v>
      </c>
      <c r="I42" s="321">
        <f t="shared" si="3"/>
        <v>0.83750000000000002</v>
      </c>
      <c r="J42" s="170"/>
      <c r="K42" s="563"/>
    </row>
    <row r="43" spans="2:22" x14ac:dyDescent="0.45">
      <c r="B43" s="100" t="s">
        <v>55</v>
      </c>
      <c r="C43" s="105">
        <v>155</v>
      </c>
      <c r="D43" s="96">
        <v>132</v>
      </c>
      <c r="E43" s="321">
        <f t="shared" si="2"/>
        <v>0.85161290322580641</v>
      </c>
      <c r="F43" s="170"/>
      <c r="G43" s="563"/>
      <c r="H43" s="105">
        <v>104</v>
      </c>
      <c r="I43" s="321">
        <f t="shared" si="3"/>
        <v>0.78787878787878785</v>
      </c>
      <c r="J43" s="170"/>
      <c r="K43" s="563"/>
    </row>
    <row r="44" spans="2:22" x14ac:dyDescent="0.45">
      <c r="B44" s="100" t="s">
        <v>56</v>
      </c>
      <c r="C44" s="105">
        <v>276</v>
      </c>
      <c r="D44" s="96">
        <v>209</v>
      </c>
      <c r="E44" s="321">
        <f t="shared" si="2"/>
        <v>0.75724637681159424</v>
      </c>
      <c r="F44" s="170" t="s">
        <v>31</v>
      </c>
      <c r="G44" s="563"/>
      <c r="H44" s="105">
        <v>173</v>
      </c>
      <c r="I44" s="321">
        <f t="shared" si="3"/>
        <v>0.82775119617224879</v>
      </c>
      <c r="J44" s="170"/>
      <c r="K44" s="563"/>
    </row>
    <row r="45" spans="2:22" x14ac:dyDescent="0.45">
      <c r="B45" s="100" t="s">
        <v>14</v>
      </c>
      <c r="C45" s="105">
        <v>84</v>
      </c>
      <c r="D45" s="96">
        <v>71</v>
      </c>
      <c r="E45" s="321">
        <f t="shared" si="2"/>
        <v>0.84523809523809523</v>
      </c>
      <c r="F45" s="170"/>
      <c r="G45" s="563" t="s">
        <v>337</v>
      </c>
      <c r="H45" s="105">
        <v>49</v>
      </c>
      <c r="I45" s="321">
        <f t="shared" si="3"/>
        <v>0.6901408450704225</v>
      </c>
      <c r="J45" s="170" t="s">
        <v>33</v>
      </c>
      <c r="K45" s="563" t="s">
        <v>31</v>
      </c>
    </row>
    <row r="46" spans="2:22" x14ac:dyDescent="0.45">
      <c r="B46" s="100" t="s">
        <v>76</v>
      </c>
      <c r="C46" s="105">
        <v>184</v>
      </c>
      <c r="D46" s="96">
        <v>182</v>
      </c>
      <c r="E46" s="321">
        <f t="shared" si="2"/>
        <v>0.98913043478260865</v>
      </c>
      <c r="F46" s="167" t="s">
        <v>32</v>
      </c>
      <c r="G46" s="564" t="s">
        <v>32</v>
      </c>
      <c r="H46" s="171">
        <v>145</v>
      </c>
      <c r="I46" s="479">
        <f t="shared" si="3"/>
        <v>0.79670329670329665</v>
      </c>
      <c r="J46" s="167"/>
      <c r="K46" s="564"/>
    </row>
    <row r="47" spans="2:22" x14ac:dyDescent="0.45">
      <c r="B47" s="174" t="s">
        <v>71</v>
      </c>
      <c r="C47" s="441">
        <f>SUM(C33:C46)</f>
        <v>2511</v>
      </c>
      <c r="D47" s="441">
        <f>SUM(D33:D46)</f>
        <v>2177</v>
      </c>
      <c r="E47" s="455">
        <f>D47/C47</f>
        <v>0.86698526483472715</v>
      </c>
      <c r="F47" s="762"/>
      <c r="G47" s="89"/>
      <c r="H47" s="441">
        <f>SUM(H33:H46)</f>
        <v>1807</v>
      </c>
      <c r="I47" s="89">
        <f t="shared" si="3"/>
        <v>0.83004134129536056</v>
      </c>
      <c r="N47" s="64"/>
      <c r="O47" s="64"/>
      <c r="P47" s="64"/>
      <c r="Q47" s="64"/>
    </row>
    <row r="48" spans="2:22" x14ac:dyDescent="0.45">
      <c r="B48" s="356" t="s">
        <v>216</v>
      </c>
      <c r="C48" s="196"/>
      <c r="D48" s="196"/>
      <c r="E48" s="197" t="s">
        <v>159</v>
      </c>
      <c r="F48" s="761"/>
      <c r="G48" s="229"/>
      <c r="H48" s="196"/>
      <c r="I48" s="355">
        <f>(H47-H38-H44)/(D47-D38-D44)</f>
        <v>0.82724795640326976</v>
      </c>
      <c r="M48" s="64"/>
      <c r="O48" s="64"/>
    </row>
    <row r="49" spans="2:16" x14ac:dyDescent="0.45">
      <c r="B49" s="56" t="s">
        <v>562</v>
      </c>
      <c r="C49" s="56"/>
      <c r="D49" s="56"/>
      <c r="L49" s="64"/>
      <c r="N49" s="64"/>
      <c r="P49" s="64"/>
    </row>
    <row r="50" spans="2:16" ht="25.5" customHeight="1" x14ac:dyDescent="0.45">
      <c r="B50" s="892" t="s">
        <v>628</v>
      </c>
      <c r="C50" s="892"/>
      <c r="D50" s="892"/>
      <c r="E50" s="892"/>
      <c r="F50" s="892"/>
      <c r="G50" s="892"/>
      <c r="H50" s="892"/>
      <c r="I50" s="892"/>
      <c r="J50" s="892"/>
      <c r="K50" s="892"/>
    </row>
    <row r="51" spans="2:16" x14ac:dyDescent="0.45">
      <c r="B51" s="421" t="s">
        <v>468</v>
      </c>
      <c r="C51" s="56" t="s">
        <v>673</v>
      </c>
    </row>
    <row r="52" spans="2:16" x14ac:dyDescent="0.45">
      <c r="B52" s="422" t="s">
        <v>469</v>
      </c>
      <c r="C52" s="56" t="s">
        <v>674</v>
      </c>
    </row>
    <row r="55" spans="2:16" ht="29.25" customHeight="1" x14ac:dyDescent="0.45">
      <c r="B55" s="865" t="s">
        <v>652</v>
      </c>
      <c r="C55" s="865"/>
      <c r="D55" s="865"/>
      <c r="E55" s="865"/>
      <c r="F55" s="865"/>
      <c r="G55" s="865"/>
    </row>
    <row r="57" spans="2:16" ht="21.75" customHeight="1" x14ac:dyDescent="0.45">
      <c r="B57" s="917" t="s">
        <v>42</v>
      </c>
      <c r="C57" s="140" t="s">
        <v>189</v>
      </c>
      <c r="D57" s="881" t="s">
        <v>218</v>
      </c>
      <c r="E57" s="881"/>
      <c r="F57" s="919" t="s">
        <v>184</v>
      </c>
      <c r="G57" s="895"/>
    </row>
    <row r="58" spans="2:16" x14ac:dyDescent="0.45">
      <c r="B58" s="918"/>
      <c r="C58" s="140" t="s">
        <v>4</v>
      </c>
      <c r="D58" s="140" t="s">
        <v>5</v>
      </c>
      <c r="E58" s="140" t="s">
        <v>48</v>
      </c>
      <c r="F58" s="147" t="s">
        <v>5</v>
      </c>
      <c r="G58" s="144" t="s">
        <v>48</v>
      </c>
    </row>
    <row r="59" spans="2:16" x14ac:dyDescent="0.45">
      <c r="B59" s="100" t="s">
        <v>204</v>
      </c>
      <c r="C59" s="96">
        <v>661</v>
      </c>
      <c r="D59" s="96">
        <v>570</v>
      </c>
      <c r="E59" s="321">
        <f t="shared" ref="E59:E66" si="4">D59/C59</f>
        <v>0.86232980332829046</v>
      </c>
      <c r="F59" s="170">
        <v>516</v>
      </c>
      <c r="G59" s="703">
        <f t="shared" ref="G59:G66" si="5">F59/D59</f>
        <v>0.90526315789473688</v>
      </c>
    </row>
    <row r="60" spans="2:16" x14ac:dyDescent="0.45">
      <c r="B60" s="100" t="s">
        <v>205</v>
      </c>
      <c r="C60" s="96">
        <v>1083</v>
      </c>
      <c r="D60" s="96">
        <v>926</v>
      </c>
      <c r="E60" s="321">
        <f t="shared" si="4"/>
        <v>0.8550323176361958</v>
      </c>
      <c r="F60" s="170">
        <v>640</v>
      </c>
      <c r="G60" s="703">
        <f t="shared" si="5"/>
        <v>0.69114470842332609</v>
      </c>
    </row>
    <row r="61" spans="2:16" x14ac:dyDescent="0.45">
      <c r="B61" s="100" t="s">
        <v>83</v>
      </c>
      <c r="C61" s="96">
        <v>519</v>
      </c>
      <c r="D61" s="96">
        <v>462</v>
      </c>
      <c r="E61" s="321">
        <f t="shared" si="4"/>
        <v>0.89017341040462428</v>
      </c>
      <c r="F61" s="170">
        <v>444</v>
      </c>
      <c r="G61" s="703">
        <f t="shared" si="5"/>
        <v>0.96103896103896103</v>
      </c>
      <c r="L61" s="64"/>
    </row>
    <row r="62" spans="2:16" x14ac:dyDescent="0.45">
      <c r="B62" s="100" t="s">
        <v>84</v>
      </c>
      <c r="C62" s="96">
        <v>232</v>
      </c>
      <c r="D62" s="96">
        <v>204</v>
      </c>
      <c r="E62" s="321">
        <f t="shared" si="4"/>
        <v>0.87931034482758619</v>
      </c>
      <c r="F62" s="170">
        <v>196</v>
      </c>
      <c r="G62" s="703">
        <f t="shared" si="5"/>
        <v>0.96078431372549022</v>
      </c>
      <c r="K62" s="64"/>
    </row>
    <row r="63" spans="2:16" x14ac:dyDescent="0.45">
      <c r="B63" s="100" t="s">
        <v>206</v>
      </c>
      <c r="C63" s="96">
        <v>16</v>
      </c>
      <c r="D63" s="96">
        <v>15</v>
      </c>
      <c r="E63" s="321">
        <f t="shared" si="4"/>
        <v>0.9375</v>
      </c>
      <c r="F63" s="170">
        <v>11</v>
      </c>
      <c r="G63" s="703">
        <f t="shared" si="5"/>
        <v>0.73333333333333328</v>
      </c>
    </row>
    <row r="64" spans="2:16" x14ac:dyDescent="0.45">
      <c r="B64" s="100" t="s">
        <v>168</v>
      </c>
      <c r="C64" s="96">
        <v>38</v>
      </c>
      <c r="D64" s="96">
        <v>22</v>
      </c>
      <c r="E64" s="321">
        <f t="shared" si="4"/>
        <v>0.57894736842105265</v>
      </c>
      <c r="F64" s="170">
        <v>5</v>
      </c>
      <c r="G64" s="684">
        <f t="shared" si="5"/>
        <v>0.22727272727272727</v>
      </c>
    </row>
    <row r="65" spans="2:12" s="62" customFormat="1" x14ac:dyDescent="0.45">
      <c r="B65" s="100" t="s">
        <v>29</v>
      </c>
      <c r="C65" s="96">
        <v>123</v>
      </c>
      <c r="D65" s="96">
        <v>60</v>
      </c>
      <c r="E65" s="452">
        <f t="shared" si="4"/>
        <v>0.48780487804878048</v>
      </c>
      <c r="F65" s="170">
        <v>45</v>
      </c>
      <c r="G65" s="703">
        <f t="shared" si="5"/>
        <v>0.75</v>
      </c>
    </row>
    <row r="66" spans="2:12" x14ac:dyDescent="0.45">
      <c r="B66" s="174" t="s">
        <v>71</v>
      </c>
      <c r="C66" s="441">
        <f>SUM(C59:C65)</f>
        <v>2672</v>
      </c>
      <c r="D66" s="441">
        <f>SUM(D59:D65)</f>
        <v>2259</v>
      </c>
      <c r="E66" s="678">
        <f t="shared" si="4"/>
        <v>0.84543413173652693</v>
      </c>
      <c r="F66" s="690">
        <f>SUM(F59:F65)</f>
        <v>1857</v>
      </c>
      <c r="G66" s="704">
        <f t="shared" si="5"/>
        <v>0.82204515272244361</v>
      </c>
    </row>
    <row r="67" spans="2:12" x14ac:dyDescent="0.45">
      <c r="B67" s="914" t="s">
        <v>555</v>
      </c>
      <c r="C67" s="914"/>
      <c r="D67" s="914"/>
    </row>
    <row r="68" spans="2:12" x14ac:dyDescent="0.45">
      <c r="B68" s="421" t="s">
        <v>468</v>
      </c>
      <c r="C68" s="56" t="s">
        <v>474</v>
      </c>
      <c r="J68" s="64"/>
      <c r="L68" s="64"/>
    </row>
    <row r="69" spans="2:12" x14ac:dyDescent="0.45">
      <c r="B69" s="422" t="s">
        <v>469</v>
      </c>
      <c r="C69" s="56" t="s">
        <v>475</v>
      </c>
      <c r="F69" s="64"/>
    </row>
    <row r="77" spans="2:12" x14ac:dyDescent="0.45">
      <c r="I77" s="64"/>
      <c r="K77" s="64"/>
    </row>
  </sheetData>
  <mergeCells count="22">
    <mergeCell ref="H31:I31"/>
    <mergeCell ref="B5:B6"/>
    <mergeCell ref="D5:E5"/>
    <mergeCell ref="F5:F6"/>
    <mergeCell ref="H5:I5"/>
    <mergeCell ref="F31:F32"/>
    <mergeCell ref="B3:K3"/>
    <mergeCell ref="B29:K29"/>
    <mergeCell ref="B67:D67"/>
    <mergeCell ref="J31:J32"/>
    <mergeCell ref="K5:K6"/>
    <mergeCell ref="J5:J6"/>
    <mergeCell ref="B31:B32"/>
    <mergeCell ref="D31:E31"/>
    <mergeCell ref="G31:G32"/>
    <mergeCell ref="B50:K50"/>
    <mergeCell ref="K31:K32"/>
    <mergeCell ref="G5:G6"/>
    <mergeCell ref="B55:G55"/>
    <mergeCell ref="B57:B58"/>
    <mergeCell ref="D57:E57"/>
    <mergeCell ref="F57:G57"/>
  </mergeCells>
  <conditionalFormatting sqref="E7:E20">
    <cfRule type="top10" dxfId="469" priority="60" rank="1"/>
    <cfRule type="top10" dxfId="468" priority="59" bottom="1" rank="1"/>
  </conditionalFormatting>
  <conditionalFormatting sqref="E33:E46">
    <cfRule type="top10" dxfId="467" priority="52" rank="1"/>
    <cfRule type="top10" dxfId="466" priority="51" bottom="1" rank="1"/>
  </conditionalFormatting>
  <conditionalFormatting sqref="E59:E65">
    <cfRule type="top10" dxfId="465" priority="56" rank="1"/>
    <cfRule type="top10" dxfId="464" priority="55" bottom="1" rank="1"/>
  </conditionalFormatting>
  <conditionalFormatting sqref="F7:G20">
    <cfRule type="cellIs" dxfId="463" priority="19" operator="equal">
      <formula>"Positive alert"</formula>
    </cfRule>
    <cfRule type="cellIs" dxfId="462" priority="20" operator="equal">
      <formula>"Negative alert"</formula>
    </cfRule>
    <cfRule type="cellIs" dxfId="461" priority="21" operator="equal">
      <formula>"Negative outlier"</formula>
    </cfRule>
    <cfRule type="cellIs" dxfId="460" priority="22" operator="equal">
      <formula>"Positive outlier"</formula>
    </cfRule>
    <cfRule type="cellIs" dxfId="459" priority="23" operator="equal">
      <formula>"Negative alert x2"</formula>
    </cfRule>
    <cfRule type="cellIs" dxfId="458" priority="24" operator="equal">
      <formula>"Positive alert x2"</formula>
    </cfRule>
  </conditionalFormatting>
  <conditionalFormatting sqref="F33:G46">
    <cfRule type="cellIs" dxfId="457" priority="7" operator="equal">
      <formula>"Positive alert"</formula>
    </cfRule>
    <cfRule type="cellIs" dxfId="456" priority="8" operator="equal">
      <formula>"Negative alert"</formula>
    </cfRule>
    <cfRule type="cellIs" dxfId="455" priority="9" operator="equal">
      <formula>"Negative outlier"</formula>
    </cfRule>
    <cfRule type="cellIs" dxfId="454" priority="10" operator="equal">
      <formula>"Positive outlier"</formula>
    </cfRule>
    <cfRule type="cellIs" dxfId="453" priority="11" operator="equal">
      <formula>"Negative alert x2"</formula>
    </cfRule>
    <cfRule type="cellIs" dxfId="452" priority="12" operator="equal">
      <formula>"Positive alert x2"</formula>
    </cfRule>
  </conditionalFormatting>
  <conditionalFormatting sqref="G59:G65">
    <cfRule type="top10" dxfId="451" priority="53" bottom="1" rank="1"/>
    <cfRule type="top10" dxfId="450" priority="54" rank="1"/>
  </conditionalFormatting>
  <conditionalFormatting sqref="I7:I20">
    <cfRule type="top10" dxfId="449" priority="57" bottom="1" rank="1"/>
    <cfRule type="top10" dxfId="448" priority="58" rank="1"/>
  </conditionalFormatting>
  <conditionalFormatting sqref="I33:I46">
    <cfRule type="top10" dxfId="447" priority="49" bottom="1" rank="1"/>
    <cfRule type="top10" dxfId="446" priority="50" rank="1"/>
  </conditionalFormatting>
  <conditionalFormatting sqref="J7:K20">
    <cfRule type="cellIs" dxfId="445" priority="13" operator="equal">
      <formula>"Positive alert"</formula>
    </cfRule>
    <cfRule type="cellIs" dxfId="444" priority="18" operator="equal">
      <formula>"Positive alert x2"</formula>
    </cfRule>
    <cfRule type="cellIs" dxfId="443" priority="17" operator="equal">
      <formula>"Negative alert x2"</formula>
    </cfRule>
    <cfRule type="cellIs" dxfId="442" priority="16" operator="equal">
      <formula>"Positive outlier"</formula>
    </cfRule>
    <cfRule type="cellIs" dxfId="441" priority="15" operator="equal">
      <formula>"Negative outlier"</formula>
    </cfRule>
    <cfRule type="cellIs" dxfId="440" priority="14" operator="equal">
      <formula>"Negative alert"</formula>
    </cfRule>
  </conditionalFormatting>
  <conditionalFormatting sqref="J33:K46">
    <cfRule type="cellIs" dxfId="439" priority="2" operator="equal">
      <formula>"Negative alert"</formula>
    </cfRule>
    <cfRule type="cellIs" dxfId="438" priority="3" operator="equal">
      <formula>"Negative outlier"</formula>
    </cfRule>
    <cfRule type="cellIs" dxfId="437" priority="4" operator="equal">
      <formula>"Positive outlier"</formula>
    </cfRule>
    <cfRule type="cellIs" dxfId="436" priority="5" operator="equal">
      <formula>"Negative alert x2"</formula>
    </cfRule>
    <cfRule type="cellIs" dxfId="435" priority="6" operator="equal">
      <formula>"Positive alert x2"</formula>
    </cfRule>
    <cfRule type="cellIs" dxfId="434" priority="1" operator="equal">
      <formula>"Positive alert"</formula>
    </cfRule>
  </conditionalFormatting>
  <hyperlinks>
    <hyperlink ref="B1" location="TOC!A1" display="TOC" xr:uid="{00000000-0004-0000-0E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E1F2FF"/>
  </sheetPr>
  <dimension ref="B1:W138"/>
  <sheetViews>
    <sheetView zoomScale="90" zoomScaleNormal="90" zoomScaleSheetLayoutView="90" workbookViewId="0">
      <selection activeCell="N52" sqref="N52"/>
    </sheetView>
  </sheetViews>
  <sheetFormatPr defaultColWidth="9.1328125" defaultRowHeight="14.25" x14ac:dyDescent="0.45"/>
  <cols>
    <col min="1" max="1" width="5.73046875" style="54" customWidth="1"/>
    <col min="2" max="2" width="16.265625" style="54" customWidth="1"/>
    <col min="3" max="3" width="18.73046875" style="54" customWidth="1"/>
    <col min="4" max="5" width="10.265625" style="54" customWidth="1"/>
    <col min="6" max="6" width="13.73046875" style="54" customWidth="1"/>
    <col min="7" max="7" width="14" style="54" customWidth="1"/>
    <col min="8" max="8" width="14.3984375" style="54" customWidth="1"/>
    <col min="9" max="9" width="13.73046875" style="54" customWidth="1"/>
    <col min="10" max="10" width="13.59765625" style="54" customWidth="1"/>
    <col min="11" max="11" width="13.86328125" style="54" customWidth="1"/>
    <col min="12" max="12" width="11.1328125" style="54" customWidth="1"/>
    <col min="13" max="13" width="16.1328125" style="54" bestFit="1" customWidth="1"/>
    <col min="14" max="14" width="16.3984375" style="54" customWidth="1"/>
    <col min="15" max="18" width="9.265625" style="54" customWidth="1"/>
    <col min="19" max="16384" width="9.1328125" style="54"/>
  </cols>
  <sheetData>
    <row r="1" spans="2:9" x14ac:dyDescent="0.45">
      <c r="B1" s="169" t="s">
        <v>46</v>
      </c>
    </row>
    <row r="2" spans="2:9" x14ac:dyDescent="0.45">
      <c r="B2" s="169"/>
    </row>
    <row r="3" spans="2:9" ht="30.75" customHeight="1" x14ac:dyDescent="0.45">
      <c r="B3" s="865" t="s">
        <v>641</v>
      </c>
      <c r="C3" s="865"/>
      <c r="D3" s="865"/>
      <c r="E3" s="865"/>
      <c r="F3" s="865"/>
      <c r="G3" s="865"/>
      <c r="H3" s="865"/>
      <c r="I3" s="865"/>
    </row>
    <row r="5" spans="2:9" ht="34.9" x14ac:dyDescent="0.45">
      <c r="B5" s="917" t="s">
        <v>57</v>
      </c>
      <c r="C5" s="140" t="s">
        <v>629</v>
      </c>
      <c r="D5" s="881" t="s">
        <v>630</v>
      </c>
      <c r="E5" s="881"/>
      <c r="F5" s="881" t="s">
        <v>220</v>
      </c>
      <c r="G5" s="895"/>
      <c r="H5" s="910" t="s">
        <v>456</v>
      </c>
    </row>
    <row r="6" spans="2:9" x14ac:dyDescent="0.45">
      <c r="B6" s="918"/>
      <c r="C6" s="140" t="s">
        <v>4</v>
      </c>
      <c r="D6" s="140" t="s">
        <v>5</v>
      </c>
      <c r="E6" s="140" t="s">
        <v>48</v>
      </c>
      <c r="F6" s="140" t="s">
        <v>5</v>
      </c>
      <c r="G6" s="144" t="s">
        <v>48</v>
      </c>
      <c r="H6" s="888"/>
    </row>
    <row r="7" spans="2:9" x14ac:dyDescent="0.45">
      <c r="B7" s="102" t="s">
        <v>7</v>
      </c>
      <c r="C7" s="244">
        <v>80</v>
      </c>
      <c r="D7" s="244">
        <v>80</v>
      </c>
      <c r="E7" s="475">
        <f>D7/C7</f>
        <v>1</v>
      </c>
      <c r="F7" s="244">
        <v>67</v>
      </c>
      <c r="G7" s="357">
        <f>F7/D7</f>
        <v>0.83750000000000002</v>
      </c>
      <c r="H7" s="488" t="s">
        <v>33</v>
      </c>
    </row>
    <row r="8" spans="2:9" x14ac:dyDescent="0.45">
      <c r="B8" s="100" t="s">
        <v>8</v>
      </c>
      <c r="C8" s="96">
        <v>66</v>
      </c>
      <c r="D8" s="96">
        <v>66</v>
      </c>
      <c r="E8" s="321">
        <f t="shared" ref="E8:E21" si="0">D8/C8</f>
        <v>1</v>
      </c>
      <c r="F8" s="96">
        <v>63</v>
      </c>
      <c r="G8" s="343">
        <f t="shared" ref="G8:G21" si="1">F8/D8</f>
        <v>0.95454545454545459</v>
      </c>
      <c r="H8" s="489"/>
    </row>
    <row r="9" spans="2:9" x14ac:dyDescent="0.45">
      <c r="B9" s="100" t="s">
        <v>9</v>
      </c>
      <c r="C9" s="96">
        <v>78</v>
      </c>
      <c r="D9" s="96">
        <v>78</v>
      </c>
      <c r="E9" s="321">
        <f t="shared" si="0"/>
        <v>1</v>
      </c>
      <c r="F9" s="96">
        <v>72</v>
      </c>
      <c r="G9" s="343">
        <f t="shared" si="1"/>
        <v>0.92307692307692313</v>
      </c>
      <c r="H9" s="489"/>
      <c r="I9" s="64"/>
    </row>
    <row r="10" spans="2:9" x14ac:dyDescent="0.45">
      <c r="B10" s="100" t="s">
        <v>10</v>
      </c>
      <c r="C10" s="96">
        <v>88</v>
      </c>
      <c r="D10" s="96">
        <v>87</v>
      </c>
      <c r="E10" s="321">
        <f t="shared" si="0"/>
        <v>0.98863636363636365</v>
      </c>
      <c r="F10" s="96">
        <v>84</v>
      </c>
      <c r="G10" s="343">
        <f t="shared" si="1"/>
        <v>0.96551724137931039</v>
      </c>
      <c r="H10" s="489"/>
    </row>
    <row r="11" spans="2:9" x14ac:dyDescent="0.45">
      <c r="B11" s="100" t="s">
        <v>11</v>
      </c>
      <c r="C11" s="96">
        <v>118</v>
      </c>
      <c r="D11" s="96">
        <v>118</v>
      </c>
      <c r="E11" s="321">
        <f t="shared" si="0"/>
        <v>1</v>
      </c>
      <c r="F11" s="96">
        <v>113</v>
      </c>
      <c r="G11" s="343">
        <f t="shared" si="1"/>
        <v>0.9576271186440678</v>
      </c>
      <c r="H11" s="489"/>
    </row>
    <row r="12" spans="2:9" x14ac:dyDescent="0.45">
      <c r="B12" s="100" t="s">
        <v>12</v>
      </c>
      <c r="C12" s="96">
        <v>106</v>
      </c>
      <c r="D12" s="96">
        <v>100</v>
      </c>
      <c r="E12" s="321">
        <f t="shared" si="0"/>
        <v>0.94339622641509435</v>
      </c>
      <c r="F12" s="96">
        <v>54</v>
      </c>
      <c r="G12" s="343">
        <f t="shared" si="1"/>
        <v>0.54</v>
      </c>
      <c r="H12" s="489" t="s">
        <v>31</v>
      </c>
    </row>
    <row r="13" spans="2:9" x14ac:dyDescent="0.45">
      <c r="B13" s="100" t="s">
        <v>52</v>
      </c>
      <c r="C13" s="96">
        <v>48</v>
      </c>
      <c r="D13" s="96">
        <v>47</v>
      </c>
      <c r="E13" s="321">
        <f t="shared" si="0"/>
        <v>0.97916666666666663</v>
      </c>
      <c r="F13" s="96">
        <v>42</v>
      </c>
      <c r="G13" s="343">
        <f t="shared" si="1"/>
        <v>0.8936170212765957</v>
      </c>
      <c r="H13" s="489"/>
    </row>
    <row r="14" spans="2:9" x14ac:dyDescent="0.45">
      <c r="B14" s="100" t="s">
        <v>13</v>
      </c>
      <c r="C14" s="96">
        <v>136</v>
      </c>
      <c r="D14" s="96">
        <v>128</v>
      </c>
      <c r="E14" s="321">
        <f t="shared" si="0"/>
        <v>0.94117647058823528</v>
      </c>
      <c r="F14" s="96">
        <v>107</v>
      </c>
      <c r="G14" s="343">
        <f t="shared" si="1"/>
        <v>0.8359375</v>
      </c>
      <c r="H14" s="489" t="s">
        <v>33</v>
      </c>
    </row>
    <row r="15" spans="2:9" x14ac:dyDescent="0.45">
      <c r="B15" s="100" t="s">
        <v>53</v>
      </c>
      <c r="C15" s="96">
        <v>94</v>
      </c>
      <c r="D15" s="96">
        <v>90</v>
      </c>
      <c r="E15" s="321">
        <f t="shared" si="0"/>
        <v>0.95744680851063835</v>
      </c>
      <c r="F15" s="96">
        <v>82</v>
      </c>
      <c r="G15" s="343">
        <f t="shared" si="1"/>
        <v>0.91111111111111109</v>
      </c>
      <c r="H15" s="489"/>
    </row>
    <row r="16" spans="2:9" x14ac:dyDescent="0.45">
      <c r="B16" s="100" t="s">
        <v>54</v>
      </c>
      <c r="C16" s="96">
        <v>39</v>
      </c>
      <c r="D16" s="96">
        <v>37</v>
      </c>
      <c r="E16" s="321">
        <f t="shared" si="0"/>
        <v>0.94871794871794868</v>
      </c>
      <c r="F16" s="96">
        <v>37</v>
      </c>
      <c r="G16" s="343">
        <f t="shared" si="1"/>
        <v>1</v>
      </c>
      <c r="H16" s="489"/>
    </row>
    <row r="17" spans="2:12" x14ac:dyDescent="0.45">
      <c r="B17" s="100" t="s">
        <v>55</v>
      </c>
      <c r="C17" s="96">
        <v>64</v>
      </c>
      <c r="D17" s="96">
        <v>62</v>
      </c>
      <c r="E17" s="321">
        <f t="shared" si="0"/>
        <v>0.96875</v>
      </c>
      <c r="F17" s="96">
        <v>47</v>
      </c>
      <c r="G17" s="343">
        <f t="shared" si="1"/>
        <v>0.75806451612903225</v>
      </c>
      <c r="H17" s="489" t="s">
        <v>31</v>
      </c>
    </row>
    <row r="18" spans="2:12" x14ac:dyDescent="0.45">
      <c r="B18" s="100" t="s">
        <v>56</v>
      </c>
      <c r="C18" s="96">
        <v>123</v>
      </c>
      <c r="D18" s="96">
        <v>123</v>
      </c>
      <c r="E18" s="321">
        <f t="shared" si="0"/>
        <v>1</v>
      </c>
      <c r="F18" s="96">
        <v>121</v>
      </c>
      <c r="G18" s="343">
        <f t="shared" si="1"/>
        <v>0.98373983739837401</v>
      </c>
      <c r="H18" s="489" t="s">
        <v>20</v>
      </c>
    </row>
    <row r="19" spans="2:12" x14ac:dyDescent="0.45">
      <c r="B19" s="100" t="s">
        <v>14</v>
      </c>
      <c r="C19" s="96">
        <v>32</v>
      </c>
      <c r="D19" s="96">
        <v>31</v>
      </c>
      <c r="E19" s="321">
        <f t="shared" si="0"/>
        <v>0.96875</v>
      </c>
      <c r="F19" s="96">
        <v>30</v>
      </c>
      <c r="G19" s="343">
        <f t="shared" si="1"/>
        <v>0.967741935483871</v>
      </c>
      <c r="H19" s="489"/>
    </row>
    <row r="20" spans="2:12" x14ac:dyDescent="0.45">
      <c r="B20" s="250" t="s">
        <v>76</v>
      </c>
      <c r="C20" s="164">
        <v>74</v>
      </c>
      <c r="D20" s="164">
        <v>74</v>
      </c>
      <c r="E20" s="321">
        <f t="shared" si="0"/>
        <v>1</v>
      </c>
      <c r="F20" s="164">
        <v>67</v>
      </c>
      <c r="G20" s="417">
        <f t="shared" si="1"/>
        <v>0.90540540540540537</v>
      </c>
      <c r="H20" s="351"/>
    </row>
    <row r="21" spans="2:12" x14ac:dyDescent="0.45">
      <c r="B21" s="174" t="s">
        <v>71</v>
      </c>
      <c r="C21" s="441">
        <f>SUM(C7:C20)</f>
        <v>1146</v>
      </c>
      <c r="D21" s="441">
        <f>SUM(D7:D20)</f>
        <v>1121</v>
      </c>
      <c r="E21" s="455">
        <f t="shared" si="0"/>
        <v>0.9781849912739965</v>
      </c>
      <c r="F21" s="441">
        <f>SUM(F7:F20)</f>
        <v>986</v>
      </c>
      <c r="G21" s="355">
        <f t="shared" si="1"/>
        <v>0.87957181088314007</v>
      </c>
    </row>
    <row r="22" spans="2:12" x14ac:dyDescent="0.45">
      <c r="B22" s="920" t="s">
        <v>555</v>
      </c>
      <c r="C22" s="921"/>
      <c r="D22" s="921"/>
      <c r="E22" s="214"/>
      <c r="F22" s="214"/>
      <c r="G22" s="417">
        <f>(F21-F12)/(D21-D12)</f>
        <v>0.91283055827619985</v>
      </c>
    </row>
    <row r="23" spans="2:12" x14ac:dyDescent="0.45">
      <c r="B23" s="421" t="s">
        <v>468</v>
      </c>
      <c r="C23" s="56" t="s">
        <v>474</v>
      </c>
      <c r="E23" s="64"/>
    </row>
    <row r="24" spans="2:12" x14ac:dyDescent="0.45">
      <c r="B24" s="422" t="s">
        <v>469</v>
      </c>
      <c r="C24" s="56" t="s">
        <v>475</v>
      </c>
    </row>
    <row r="25" spans="2:12" x14ac:dyDescent="0.45">
      <c r="B25" s="169"/>
    </row>
    <row r="26" spans="2:12" x14ac:dyDescent="0.45">
      <c r="B26" s="169"/>
    </row>
    <row r="27" spans="2:12" ht="30.75" customHeight="1" x14ac:dyDescent="0.45">
      <c r="B27" s="865" t="s">
        <v>642</v>
      </c>
      <c r="C27" s="865"/>
      <c r="D27" s="865"/>
      <c r="E27" s="865"/>
      <c r="F27" s="865"/>
      <c r="G27" s="865"/>
      <c r="H27" s="865"/>
      <c r="I27" s="865"/>
      <c r="J27" s="165"/>
      <c r="K27" s="165"/>
    </row>
    <row r="28" spans="2:12" x14ac:dyDescent="0.45">
      <c r="B28" s="33"/>
      <c r="C28" s="33"/>
      <c r="D28" s="33"/>
      <c r="E28" s="33"/>
      <c r="F28" s="33"/>
    </row>
    <row r="29" spans="2:12" ht="24" customHeight="1" x14ac:dyDescent="0.45">
      <c r="B29" s="917" t="s">
        <v>57</v>
      </c>
      <c r="C29" s="140" t="s">
        <v>189</v>
      </c>
      <c r="D29" s="881" t="s">
        <v>219</v>
      </c>
      <c r="E29" s="881"/>
      <c r="F29" s="893" t="s">
        <v>334</v>
      </c>
      <c r="G29" s="885" t="s">
        <v>576</v>
      </c>
      <c r="H29" s="881" t="s">
        <v>220</v>
      </c>
      <c r="I29" s="881"/>
      <c r="J29" s="893" t="s">
        <v>178</v>
      </c>
      <c r="K29" s="885" t="s">
        <v>576</v>
      </c>
    </row>
    <row r="30" spans="2:12" x14ac:dyDescent="0.45">
      <c r="B30" s="918"/>
      <c r="C30" s="140" t="s">
        <v>4</v>
      </c>
      <c r="D30" s="140" t="s">
        <v>5</v>
      </c>
      <c r="E30" s="140" t="s">
        <v>48</v>
      </c>
      <c r="F30" s="894"/>
      <c r="G30" s="887"/>
      <c r="H30" s="138" t="s">
        <v>5</v>
      </c>
      <c r="I30" s="76" t="s">
        <v>48</v>
      </c>
      <c r="J30" s="894"/>
      <c r="K30" s="887"/>
    </row>
    <row r="31" spans="2:12" x14ac:dyDescent="0.45">
      <c r="B31" s="102" t="s">
        <v>7</v>
      </c>
      <c r="C31" s="244">
        <v>152</v>
      </c>
      <c r="D31" s="244">
        <v>152</v>
      </c>
      <c r="E31" s="475">
        <f>D31/C31</f>
        <v>1</v>
      </c>
      <c r="F31" s="727" t="s">
        <v>336</v>
      </c>
      <c r="G31" s="562" t="s">
        <v>336</v>
      </c>
      <c r="H31" s="244">
        <v>149</v>
      </c>
      <c r="I31" s="475">
        <f>H31/D31</f>
        <v>0.98026315789473684</v>
      </c>
      <c r="J31" s="727"/>
      <c r="K31" s="562"/>
      <c r="L31" s="80"/>
    </row>
    <row r="32" spans="2:12" x14ac:dyDescent="0.45">
      <c r="B32" s="100" t="s">
        <v>8</v>
      </c>
      <c r="C32" s="96">
        <v>127</v>
      </c>
      <c r="D32" s="96">
        <v>127</v>
      </c>
      <c r="E32" s="321">
        <f t="shared" ref="E32:E45" si="2">D32/C32</f>
        <v>1</v>
      </c>
      <c r="F32" s="170" t="s">
        <v>20</v>
      </c>
      <c r="G32" s="563" t="s">
        <v>32</v>
      </c>
      <c r="H32" s="96">
        <v>126</v>
      </c>
      <c r="I32" s="321">
        <f t="shared" ref="I32:I45" si="3">H32/D32</f>
        <v>0.99212598425196852</v>
      </c>
      <c r="J32" s="170"/>
      <c r="K32" s="563"/>
      <c r="L32" s="80"/>
    </row>
    <row r="33" spans="2:23" x14ac:dyDescent="0.45">
      <c r="B33" s="100" t="s">
        <v>9</v>
      </c>
      <c r="C33" s="96">
        <v>158</v>
      </c>
      <c r="D33" s="96">
        <v>155</v>
      </c>
      <c r="E33" s="321">
        <f t="shared" si="2"/>
        <v>0.98101265822784811</v>
      </c>
      <c r="F33" s="170"/>
      <c r="G33" s="563" t="s">
        <v>336</v>
      </c>
      <c r="H33" s="96">
        <v>149</v>
      </c>
      <c r="I33" s="321">
        <f t="shared" si="3"/>
        <v>0.96129032258064517</v>
      </c>
      <c r="J33" s="170"/>
      <c r="K33" s="563"/>
      <c r="W33" s="64"/>
    </row>
    <row r="34" spans="2:23" x14ac:dyDescent="0.45">
      <c r="B34" s="100" t="s">
        <v>10</v>
      </c>
      <c r="C34" s="96">
        <v>160</v>
      </c>
      <c r="D34" s="96">
        <v>157</v>
      </c>
      <c r="E34" s="321">
        <f t="shared" si="2"/>
        <v>0.98124999999999996</v>
      </c>
      <c r="F34" s="170"/>
      <c r="G34" s="563" t="s">
        <v>336</v>
      </c>
      <c r="H34" s="96">
        <v>157</v>
      </c>
      <c r="I34" s="321">
        <f t="shared" si="3"/>
        <v>1</v>
      </c>
      <c r="J34" s="170" t="s">
        <v>336</v>
      </c>
      <c r="K34" s="563" t="s">
        <v>336</v>
      </c>
      <c r="W34" s="64"/>
    </row>
    <row r="35" spans="2:23" x14ac:dyDescent="0.45">
      <c r="B35" s="100" t="s">
        <v>11</v>
      </c>
      <c r="C35" s="96">
        <v>248</v>
      </c>
      <c r="D35" s="96">
        <v>242</v>
      </c>
      <c r="E35" s="321">
        <f t="shared" si="2"/>
        <v>0.97580645161290325</v>
      </c>
      <c r="F35" s="170"/>
      <c r="G35" s="563"/>
      <c r="H35" s="96">
        <v>242</v>
      </c>
      <c r="I35" s="321">
        <f t="shared" si="3"/>
        <v>1</v>
      </c>
      <c r="J35" s="170" t="s">
        <v>32</v>
      </c>
      <c r="K35" s="563" t="s">
        <v>32</v>
      </c>
    </row>
    <row r="36" spans="2:23" x14ac:dyDescent="0.45">
      <c r="B36" s="100" t="s">
        <v>223</v>
      </c>
      <c r="C36" s="96">
        <v>272</v>
      </c>
      <c r="D36" s="96">
        <v>238</v>
      </c>
      <c r="E36" s="321">
        <f t="shared" si="2"/>
        <v>0.875</v>
      </c>
      <c r="F36" s="170" t="s">
        <v>31</v>
      </c>
      <c r="G36" s="563" t="s">
        <v>31</v>
      </c>
      <c r="H36" s="96">
        <v>199</v>
      </c>
      <c r="I36" s="321">
        <f t="shared" si="3"/>
        <v>0.83613445378151263</v>
      </c>
      <c r="J36" s="170" t="s">
        <v>31</v>
      </c>
      <c r="K36" s="563" t="s">
        <v>31</v>
      </c>
    </row>
    <row r="37" spans="2:23" x14ac:dyDescent="0.45">
      <c r="B37" s="100" t="s">
        <v>52</v>
      </c>
      <c r="C37" s="96">
        <v>187</v>
      </c>
      <c r="D37" s="96">
        <v>177</v>
      </c>
      <c r="E37" s="321">
        <f t="shared" si="2"/>
        <v>0.946524064171123</v>
      </c>
      <c r="F37" s="170"/>
      <c r="G37" s="563"/>
      <c r="H37" s="96">
        <v>174</v>
      </c>
      <c r="I37" s="321">
        <f t="shared" si="3"/>
        <v>0.98305084745762716</v>
      </c>
      <c r="J37" s="170"/>
      <c r="K37" s="563"/>
    </row>
    <row r="38" spans="2:23" x14ac:dyDescent="0.45">
      <c r="B38" s="100" t="s">
        <v>13</v>
      </c>
      <c r="C38" s="96">
        <v>326</v>
      </c>
      <c r="D38" s="96">
        <v>308</v>
      </c>
      <c r="E38" s="321">
        <f t="shared" si="2"/>
        <v>0.94478527607361962</v>
      </c>
      <c r="F38" s="170"/>
      <c r="G38" s="563" t="s">
        <v>31</v>
      </c>
      <c r="H38" s="96">
        <v>282</v>
      </c>
      <c r="I38" s="321">
        <f t="shared" si="3"/>
        <v>0.91558441558441561</v>
      </c>
      <c r="J38" s="170" t="s">
        <v>31</v>
      </c>
      <c r="K38" s="563" t="s">
        <v>31</v>
      </c>
    </row>
    <row r="39" spans="2:23" x14ac:dyDescent="0.45">
      <c r="B39" s="100" t="s">
        <v>53</v>
      </c>
      <c r="C39" s="96">
        <v>228</v>
      </c>
      <c r="D39" s="96">
        <v>225</v>
      </c>
      <c r="E39" s="321">
        <f t="shared" si="2"/>
        <v>0.98684210526315785</v>
      </c>
      <c r="F39" s="170"/>
      <c r="G39" s="563" t="s">
        <v>20</v>
      </c>
      <c r="H39" s="96">
        <v>211</v>
      </c>
      <c r="I39" s="321">
        <f t="shared" si="3"/>
        <v>0.93777777777777782</v>
      </c>
      <c r="J39" s="170"/>
      <c r="K39" s="563" t="s">
        <v>337</v>
      </c>
    </row>
    <row r="40" spans="2:23" x14ac:dyDescent="0.45">
      <c r="B40" s="100" t="s">
        <v>54</v>
      </c>
      <c r="C40" s="96">
        <v>93</v>
      </c>
      <c r="D40" s="96">
        <v>87</v>
      </c>
      <c r="E40" s="321">
        <f t="shared" si="2"/>
        <v>0.93548387096774188</v>
      </c>
      <c r="F40" s="170"/>
      <c r="G40" s="563"/>
      <c r="H40" s="96">
        <v>86</v>
      </c>
      <c r="I40" s="321">
        <f t="shared" si="3"/>
        <v>0.9885057471264368</v>
      </c>
      <c r="J40" s="170"/>
      <c r="K40" s="563"/>
      <c r="U40" s="64"/>
      <c r="W40" s="64"/>
    </row>
    <row r="41" spans="2:23" x14ac:dyDescent="0.45">
      <c r="B41" s="100" t="s">
        <v>55</v>
      </c>
      <c r="C41" s="96">
        <v>163</v>
      </c>
      <c r="D41" s="96">
        <v>161</v>
      </c>
      <c r="E41" s="321">
        <f t="shared" si="2"/>
        <v>0.98773006134969321</v>
      </c>
      <c r="F41" s="170"/>
      <c r="G41" s="563" t="s">
        <v>33</v>
      </c>
      <c r="H41" s="96">
        <v>154</v>
      </c>
      <c r="I41" s="321">
        <f t="shared" si="3"/>
        <v>0.95652173913043481</v>
      </c>
      <c r="J41" s="170"/>
      <c r="K41" s="563"/>
      <c r="U41" s="64"/>
      <c r="W41" s="64"/>
    </row>
    <row r="42" spans="2:23" x14ac:dyDescent="0.45">
      <c r="B42" s="100" t="s">
        <v>56</v>
      </c>
      <c r="C42" s="96">
        <v>280</v>
      </c>
      <c r="D42" s="96">
        <v>279</v>
      </c>
      <c r="E42" s="321">
        <f t="shared" si="2"/>
        <v>0.99642857142857144</v>
      </c>
      <c r="F42" s="170" t="s">
        <v>32</v>
      </c>
      <c r="G42" s="563" t="s">
        <v>32</v>
      </c>
      <c r="H42" s="96">
        <v>267</v>
      </c>
      <c r="I42" s="321">
        <f t="shared" si="3"/>
        <v>0.956989247311828</v>
      </c>
      <c r="J42" s="170"/>
      <c r="K42" s="563"/>
      <c r="U42" s="64"/>
      <c r="W42" s="64"/>
    </row>
    <row r="43" spans="2:23" x14ac:dyDescent="0.45">
      <c r="B43" s="100" t="s">
        <v>14</v>
      </c>
      <c r="C43" s="96">
        <v>91</v>
      </c>
      <c r="D43" s="96">
        <v>90</v>
      </c>
      <c r="E43" s="321">
        <f t="shared" si="2"/>
        <v>0.98901098901098905</v>
      </c>
      <c r="F43" s="170"/>
      <c r="G43" s="563"/>
      <c r="H43" s="96">
        <v>75</v>
      </c>
      <c r="I43" s="321">
        <f t="shared" si="3"/>
        <v>0.83333333333333337</v>
      </c>
      <c r="J43" s="170" t="s">
        <v>31</v>
      </c>
      <c r="K43" s="563" t="s">
        <v>31</v>
      </c>
    </row>
    <row r="44" spans="2:23" x14ac:dyDescent="0.45">
      <c r="B44" s="250" t="s">
        <v>76</v>
      </c>
      <c r="C44" s="164">
        <v>187</v>
      </c>
      <c r="D44" s="164">
        <v>184</v>
      </c>
      <c r="E44" s="479">
        <f t="shared" si="2"/>
        <v>0.98395721925133695</v>
      </c>
      <c r="F44" s="167"/>
      <c r="G44" s="564"/>
      <c r="H44" s="164">
        <v>179</v>
      </c>
      <c r="I44" s="479">
        <f t="shared" si="3"/>
        <v>0.97282608695652173</v>
      </c>
      <c r="J44" s="167"/>
      <c r="K44" s="564"/>
    </row>
    <row r="45" spans="2:23" x14ac:dyDescent="0.45">
      <c r="B45" s="715" t="s">
        <v>71</v>
      </c>
      <c r="C45" s="508">
        <f>SUM(C31:C44)</f>
        <v>2672</v>
      </c>
      <c r="D45" s="508">
        <f>SUM(D31:D44)</f>
        <v>2582</v>
      </c>
      <c r="E45" s="716">
        <f t="shared" si="2"/>
        <v>0.9663173652694611</v>
      </c>
      <c r="F45" s="759"/>
      <c r="G45" s="760"/>
      <c r="H45" s="508">
        <f>SUM(H31:H44)</f>
        <v>2450</v>
      </c>
      <c r="I45" s="453">
        <f t="shared" si="3"/>
        <v>0.94887683965917891</v>
      </c>
      <c r="J45" s="207"/>
      <c r="K45" s="56"/>
      <c r="N45" s="64"/>
      <c r="P45" s="64"/>
    </row>
    <row r="46" spans="2:23" x14ac:dyDescent="0.45">
      <c r="B46" s="101" t="s">
        <v>216</v>
      </c>
      <c r="C46" s="196"/>
      <c r="D46" s="196"/>
      <c r="E46" s="197" t="s">
        <v>159</v>
      </c>
      <c r="F46" s="761"/>
      <c r="G46" s="229"/>
      <c r="H46" s="196"/>
      <c r="I46" s="355">
        <f>(H45-H36)/(D45-D36)</f>
        <v>0.96032423208191131</v>
      </c>
      <c r="J46" s="57"/>
      <c r="K46" s="57"/>
      <c r="M46" s="64"/>
      <c r="O46" s="64"/>
    </row>
    <row r="47" spans="2:23" x14ac:dyDescent="0.45">
      <c r="B47" s="56" t="s">
        <v>563</v>
      </c>
      <c r="C47" s="56"/>
      <c r="D47" s="56"/>
    </row>
    <row r="48" spans="2:23" x14ac:dyDescent="0.45">
      <c r="B48" s="892" t="s">
        <v>640</v>
      </c>
      <c r="C48" s="892"/>
      <c r="D48" s="892"/>
      <c r="E48" s="892"/>
      <c r="F48" s="892"/>
      <c r="G48" s="892"/>
      <c r="H48" s="892"/>
      <c r="I48" s="892"/>
      <c r="V48" s="64"/>
    </row>
    <row r="49" spans="2:22" x14ac:dyDescent="0.45">
      <c r="B49" s="421" t="s">
        <v>468</v>
      </c>
      <c r="C49" s="56" t="s">
        <v>673</v>
      </c>
      <c r="D49" s="222"/>
      <c r="E49" s="222"/>
      <c r="F49" s="222"/>
      <c r="G49" s="222"/>
      <c r="H49" s="222"/>
      <c r="I49" s="222"/>
      <c r="V49" s="64"/>
    </row>
    <row r="50" spans="2:22" x14ac:dyDescent="0.45">
      <c r="B50" s="422" t="s">
        <v>469</v>
      </c>
      <c r="C50" s="56" t="s">
        <v>674</v>
      </c>
      <c r="D50" s="222"/>
      <c r="E50" s="222"/>
      <c r="F50" s="222"/>
      <c r="G50" s="222"/>
      <c r="H50" s="222"/>
      <c r="I50" s="222"/>
      <c r="V50" s="64"/>
    </row>
    <row r="51" spans="2:22" x14ac:dyDescent="0.45">
      <c r="C51" s="56"/>
      <c r="D51" s="222"/>
      <c r="E51" s="222"/>
      <c r="F51" s="222"/>
      <c r="G51" s="222"/>
      <c r="H51" s="222"/>
      <c r="I51" s="222"/>
      <c r="V51" s="64"/>
    </row>
    <row r="53" spans="2:22" ht="37.5" customHeight="1" x14ac:dyDescent="0.45">
      <c r="B53" s="865" t="s">
        <v>643</v>
      </c>
      <c r="C53" s="865"/>
      <c r="D53" s="865"/>
      <c r="E53" s="865"/>
      <c r="F53" s="865"/>
      <c r="G53" s="865"/>
      <c r="H53" s="865"/>
      <c r="I53" s="865"/>
    </row>
    <row r="54" spans="2:22" ht="15.75" x14ac:dyDescent="0.45">
      <c r="B54" s="165"/>
      <c r="C54" s="165"/>
      <c r="D54" s="165"/>
      <c r="E54" s="165"/>
      <c r="F54" s="165"/>
      <c r="G54" s="165"/>
      <c r="H54" s="165"/>
      <c r="I54" s="165"/>
    </row>
    <row r="55" spans="2:22" ht="41.25" customHeight="1" x14ac:dyDescent="0.45">
      <c r="B55" s="917" t="s">
        <v>57</v>
      </c>
      <c r="C55" s="140" t="s">
        <v>189</v>
      </c>
      <c r="D55" s="881" t="s">
        <v>455</v>
      </c>
      <c r="E55" s="881"/>
      <c r="F55" s="922" t="s">
        <v>454</v>
      </c>
      <c r="G55" s="922"/>
      <c r="H55" s="882" t="s">
        <v>456</v>
      </c>
      <c r="I55" s="885" t="s">
        <v>576</v>
      </c>
    </row>
    <row r="56" spans="2:22" x14ac:dyDescent="0.45">
      <c r="B56" s="918"/>
      <c r="C56" s="140" t="s">
        <v>4</v>
      </c>
      <c r="D56" s="140" t="s">
        <v>5</v>
      </c>
      <c r="E56" s="140" t="s">
        <v>48</v>
      </c>
      <c r="F56" s="140" t="s">
        <v>5</v>
      </c>
      <c r="G56" s="140" t="s">
        <v>48</v>
      </c>
      <c r="H56" s="884"/>
      <c r="I56" s="887"/>
      <c r="N56" s="64"/>
      <c r="P56" s="64"/>
    </row>
    <row r="57" spans="2:22" x14ac:dyDescent="0.45">
      <c r="B57" s="102" t="s">
        <v>7</v>
      </c>
      <c r="C57" s="244">
        <v>152</v>
      </c>
      <c r="D57" s="244">
        <v>140</v>
      </c>
      <c r="E57" s="475">
        <f>D57/C57</f>
        <v>0.92105263157894735</v>
      </c>
      <c r="F57" s="244">
        <v>140</v>
      </c>
      <c r="G57" s="475">
        <f>F57/C57</f>
        <v>0.92105263157894735</v>
      </c>
      <c r="H57" s="488" t="s">
        <v>336</v>
      </c>
      <c r="I57" s="485" t="s">
        <v>20</v>
      </c>
    </row>
    <row r="58" spans="2:22" x14ac:dyDescent="0.45">
      <c r="B58" s="100" t="s">
        <v>8</v>
      </c>
      <c r="C58" s="96">
        <v>127</v>
      </c>
      <c r="D58" s="96">
        <v>123</v>
      </c>
      <c r="E58" s="321">
        <f t="shared" ref="E58:E71" si="4">D58/C58</f>
        <v>0.96850393700787396</v>
      </c>
      <c r="F58" s="96">
        <v>123</v>
      </c>
      <c r="G58" s="321">
        <f>F58/C58</f>
        <v>0.96850393700787396</v>
      </c>
      <c r="H58" s="489" t="s">
        <v>32</v>
      </c>
      <c r="I58" s="486" t="s">
        <v>32</v>
      </c>
    </row>
    <row r="59" spans="2:22" x14ac:dyDescent="0.45">
      <c r="B59" s="100" t="s">
        <v>9</v>
      </c>
      <c r="C59" s="96">
        <v>158</v>
      </c>
      <c r="D59" s="96">
        <v>154</v>
      </c>
      <c r="E59" s="321">
        <f t="shared" si="4"/>
        <v>0.97468354430379744</v>
      </c>
      <c r="F59" s="96">
        <v>153</v>
      </c>
      <c r="G59" s="321">
        <f t="shared" ref="G59:G70" si="5">F59/C59</f>
        <v>0.96835443037974689</v>
      </c>
      <c r="H59" s="489" t="s">
        <v>32</v>
      </c>
      <c r="I59" s="486" t="s">
        <v>32</v>
      </c>
      <c r="T59" s="64"/>
      <c r="V59" s="64"/>
    </row>
    <row r="60" spans="2:22" x14ac:dyDescent="0.45">
      <c r="B60" s="100" t="s">
        <v>10</v>
      </c>
      <c r="C60" s="96">
        <v>160</v>
      </c>
      <c r="D60" s="96">
        <v>153</v>
      </c>
      <c r="E60" s="321">
        <f>D60/C60</f>
        <v>0.95625000000000004</v>
      </c>
      <c r="F60" s="96">
        <v>152</v>
      </c>
      <c r="G60" s="321">
        <f t="shared" si="5"/>
        <v>0.95</v>
      </c>
      <c r="H60" s="489" t="s">
        <v>32</v>
      </c>
      <c r="I60" s="486" t="s">
        <v>32</v>
      </c>
    </row>
    <row r="61" spans="2:22" x14ac:dyDescent="0.45">
      <c r="B61" s="100" t="s">
        <v>11</v>
      </c>
      <c r="C61" s="96">
        <v>248</v>
      </c>
      <c r="D61" s="96">
        <v>235</v>
      </c>
      <c r="E61" s="321">
        <f t="shared" si="4"/>
        <v>0.94758064516129037</v>
      </c>
      <c r="F61" s="96">
        <v>230</v>
      </c>
      <c r="G61" s="321">
        <f t="shared" si="5"/>
        <v>0.92741935483870963</v>
      </c>
      <c r="H61" s="489" t="s">
        <v>32</v>
      </c>
      <c r="I61" s="486" t="s">
        <v>32</v>
      </c>
    </row>
    <row r="62" spans="2:22" x14ac:dyDescent="0.45">
      <c r="B62" s="100" t="s">
        <v>12</v>
      </c>
      <c r="C62" s="96">
        <v>272</v>
      </c>
      <c r="D62" s="96">
        <v>192</v>
      </c>
      <c r="E62" s="321">
        <f t="shared" si="4"/>
        <v>0.70588235294117652</v>
      </c>
      <c r="F62" s="96">
        <v>190</v>
      </c>
      <c r="G62" s="321">
        <f t="shared" si="5"/>
        <v>0.69852941176470584</v>
      </c>
      <c r="H62" s="489" t="s">
        <v>31</v>
      </c>
      <c r="I62" s="486" t="s">
        <v>31</v>
      </c>
      <c r="L62" s="64"/>
      <c r="N62" s="64"/>
    </row>
    <row r="63" spans="2:22" x14ac:dyDescent="0.45">
      <c r="B63" s="100" t="s">
        <v>52</v>
      </c>
      <c r="C63" s="96">
        <v>187</v>
      </c>
      <c r="D63" s="96">
        <v>168</v>
      </c>
      <c r="E63" s="321">
        <f t="shared" si="4"/>
        <v>0.89839572192513373</v>
      </c>
      <c r="F63" s="96">
        <v>168</v>
      </c>
      <c r="G63" s="321">
        <f t="shared" si="5"/>
        <v>0.89839572192513373</v>
      </c>
      <c r="H63" s="489"/>
      <c r="I63" s="486"/>
      <c r="L63" s="64"/>
      <c r="N63" s="64"/>
    </row>
    <row r="64" spans="2:22" x14ac:dyDescent="0.45">
      <c r="B64" s="100" t="s">
        <v>13</v>
      </c>
      <c r="C64" s="96">
        <v>326</v>
      </c>
      <c r="D64" s="96">
        <v>249</v>
      </c>
      <c r="E64" s="321">
        <f t="shared" si="4"/>
        <v>0.76380368098159512</v>
      </c>
      <c r="F64" s="96">
        <v>247</v>
      </c>
      <c r="G64" s="321">
        <f t="shared" si="5"/>
        <v>0.75766871165644167</v>
      </c>
      <c r="H64" s="489" t="s">
        <v>31</v>
      </c>
      <c r="I64" s="486" t="s">
        <v>31</v>
      </c>
    </row>
    <row r="65" spans="2:16" x14ac:dyDescent="0.45">
      <c r="B65" s="100" t="s">
        <v>53</v>
      </c>
      <c r="C65" s="96">
        <v>228</v>
      </c>
      <c r="D65" s="96">
        <v>203</v>
      </c>
      <c r="E65" s="321">
        <f t="shared" si="4"/>
        <v>0.89035087719298245</v>
      </c>
      <c r="F65" s="96">
        <v>202</v>
      </c>
      <c r="G65" s="321">
        <f t="shared" si="5"/>
        <v>0.88596491228070173</v>
      </c>
      <c r="H65" s="489"/>
      <c r="I65" s="486"/>
      <c r="N65" s="64"/>
      <c r="P65" s="64"/>
    </row>
    <row r="66" spans="2:16" x14ac:dyDescent="0.45">
      <c r="B66" s="100" t="s">
        <v>54</v>
      </c>
      <c r="C66" s="96">
        <v>93</v>
      </c>
      <c r="D66" s="96">
        <v>84</v>
      </c>
      <c r="E66" s="321">
        <f t="shared" si="4"/>
        <v>0.90322580645161288</v>
      </c>
      <c r="F66" s="96">
        <v>84</v>
      </c>
      <c r="G66" s="321">
        <f t="shared" si="5"/>
        <v>0.90322580645161288</v>
      </c>
      <c r="H66" s="489"/>
      <c r="I66" s="486"/>
      <c r="N66" s="64"/>
      <c r="P66" s="64"/>
    </row>
    <row r="67" spans="2:16" x14ac:dyDescent="0.45">
      <c r="B67" s="100" t="s">
        <v>55</v>
      </c>
      <c r="C67" s="96">
        <v>163</v>
      </c>
      <c r="D67" s="96">
        <v>117</v>
      </c>
      <c r="E67" s="321">
        <f t="shared" si="4"/>
        <v>0.71779141104294475</v>
      </c>
      <c r="F67" s="96">
        <v>116</v>
      </c>
      <c r="G67" s="321">
        <f t="shared" si="5"/>
        <v>0.71165644171779141</v>
      </c>
      <c r="H67" s="489" t="s">
        <v>31</v>
      </c>
      <c r="I67" s="486" t="s">
        <v>31</v>
      </c>
      <c r="L67" s="64"/>
      <c r="M67" s="64"/>
      <c r="N67" s="64"/>
      <c r="O67" s="64"/>
    </row>
    <row r="68" spans="2:16" x14ac:dyDescent="0.45">
      <c r="B68" s="100" t="s">
        <v>56</v>
      </c>
      <c r="C68" s="96">
        <v>280</v>
      </c>
      <c r="D68" s="96">
        <v>267</v>
      </c>
      <c r="E68" s="321">
        <f t="shared" si="4"/>
        <v>0.95357142857142863</v>
      </c>
      <c r="F68" s="96">
        <v>267</v>
      </c>
      <c r="G68" s="321">
        <f t="shared" si="5"/>
        <v>0.95357142857142863</v>
      </c>
      <c r="H68" s="489" t="s">
        <v>32</v>
      </c>
      <c r="I68" s="486" t="s">
        <v>32</v>
      </c>
    </row>
    <row r="69" spans="2:16" x14ac:dyDescent="0.45">
      <c r="B69" s="100" t="s">
        <v>14</v>
      </c>
      <c r="C69" s="96">
        <v>91</v>
      </c>
      <c r="D69" s="96">
        <v>42</v>
      </c>
      <c r="E69" s="321">
        <f t="shared" si="4"/>
        <v>0.46153846153846156</v>
      </c>
      <c r="F69" s="96">
        <v>39</v>
      </c>
      <c r="G69" s="321">
        <f t="shared" si="5"/>
        <v>0.42857142857142855</v>
      </c>
      <c r="H69" s="489" t="s">
        <v>31</v>
      </c>
      <c r="I69" s="486" t="s">
        <v>31</v>
      </c>
    </row>
    <row r="70" spans="2:16" x14ac:dyDescent="0.45">
      <c r="B70" s="250" t="s">
        <v>76</v>
      </c>
      <c r="C70" s="164">
        <v>187</v>
      </c>
      <c r="D70" s="164">
        <v>176</v>
      </c>
      <c r="E70" s="479">
        <f t="shared" si="4"/>
        <v>0.94117647058823528</v>
      </c>
      <c r="F70" s="164">
        <v>176</v>
      </c>
      <c r="G70" s="479">
        <f t="shared" si="5"/>
        <v>0.94117647058823528</v>
      </c>
      <c r="H70" s="351" t="s">
        <v>32</v>
      </c>
      <c r="I70" s="487" t="s">
        <v>32</v>
      </c>
    </row>
    <row r="71" spans="2:16" x14ac:dyDescent="0.45">
      <c r="B71" s="298" t="s">
        <v>71</v>
      </c>
      <c r="C71" s="521">
        <f>SUM(C57:C70)</f>
        <v>2672</v>
      </c>
      <c r="D71" s="521">
        <f>SUM(D57:D70)</f>
        <v>2303</v>
      </c>
      <c r="E71" s="717">
        <f t="shared" si="4"/>
        <v>0.86190119760479045</v>
      </c>
      <c r="F71" s="521">
        <f>SUM(F57:F70)</f>
        <v>2287</v>
      </c>
      <c r="G71" s="718">
        <f>F71/C71</f>
        <v>0.85591317365269459</v>
      </c>
    </row>
    <row r="72" spans="2:16" x14ac:dyDescent="0.45">
      <c r="B72" s="56" t="s">
        <v>563</v>
      </c>
      <c r="L72" s="64"/>
      <c r="M72" s="64"/>
      <c r="N72" s="64"/>
    </row>
    <row r="73" spans="2:16" x14ac:dyDescent="0.45">
      <c r="B73" s="421" t="s">
        <v>468</v>
      </c>
      <c r="C73" s="56" t="s">
        <v>673</v>
      </c>
      <c r="J73" s="64"/>
      <c r="K73" s="64"/>
      <c r="M73" s="64"/>
    </row>
    <row r="74" spans="2:16" x14ac:dyDescent="0.45">
      <c r="B74" s="422" t="s">
        <v>469</v>
      </c>
      <c r="C74" s="56" t="s">
        <v>674</v>
      </c>
    </row>
    <row r="79" spans="2:16" ht="33.75" customHeight="1" x14ac:dyDescent="0.45">
      <c r="B79" s="865" t="s">
        <v>644</v>
      </c>
      <c r="C79" s="865"/>
      <c r="D79" s="865"/>
      <c r="E79" s="865"/>
      <c r="F79" s="865"/>
      <c r="G79" s="865"/>
    </row>
    <row r="81" spans="2:12" ht="23.25" x14ac:dyDescent="0.45">
      <c r="B81" s="917" t="s">
        <v>42</v>
      </c>
      <c r="C81" s="140" t="s">
        <v>189</v>
      </c>
      <c r="D81" s="881" t="s">
        <v>219</v>
      </c>
      <c r="E81" s="881"/>
      <c r="F81" s="919" t="s">
        <v>220</v>
      </c>
      <c r="G81" s="895"/>
    </row>
    <row r="82" spans="2:12" x14ac:dyDescent="0.45">
      <c r="B82" s="918"/>
      <c r="C82" s="140" t="s">
        <v>4</v>
      </c>
      <c r="D82" s="140" t="s">
        <v>5</v>
      </c>
      <c r="E82" s="140" t="s">
        <v>48</v>
      </c>
      <c r="F82" s="147" t="s">
        <v>5</v>
      </c>
      <c r="G82" s="144" t="s">
        <v>48</v>
      </c>
    </row>
    <row r="83" spans="2:12" x14ac:dyDescent="0.45">
      <c r="B83" s="102" t="s">
        <v>204</v>
      </c>
      <c r="C83" s="244">
        <v>661</v>
      </c>
      <c r="D83" s="244">
        <v>650</v>
      </c>
      <c r="E83" s="475">
        <f>D83/C83</f>
        <v>0.98335854765506803</v>
      </c>
      <c r="F83" s="244">
        <v>624</v>
      </c>
      <c r="G83" s="357">
        <f>F83/D83</f>
        <v>0.96</v>
      </c>
    </row>
    <row r="84" spans="2:12" x14ac:dyDescent="0.45">
      <c r="B84" s="100" t="s">
        <v>205</v>
      </c>
      <c r="C84" s="96">
        <v>1083</v>
      </c>
      <c r="D84" s="96">
        <v>1068</v>
      </c>
      <c r="E84" s="321">
        <f t="shared" ref="E84:E90" si="6">D84/C84</f>
        <v>0.98614958448753465</v>
      </c>
      <c r="F84" s="96">
        <v>1015</v>
      </c>
      <c r="G84" s="343">
        <f>F84/D84</f>
        <v>0.95037453183520604</v>
      </c>
      <c r="J84" s="64"/>
      <c r="L84" s="64"/>
    </row>
    <row r="85" spans="2:12" x14ac:dyDescent="0.45">
      <c r="B85" s="100" t="s">
        <v>83</v>
      </c>
      <c r="C85" s="96">
        <v>519</v>
      </c>
      <c r="D85" s="96">
        <v>511</v>
      </c>
      <c r="E85" s="321">
        <f t="shared" si="6"/>
        <v>0.98458574181117531</v>
      </c>
      <c r="F85" s="96">
        <v>489</v>
      </c>
      <c r="G85" s="343">
        <f t="shared" ref="G85:G90" si="7">F85/D85</f>
        <v>0.95694716242661448</v>
      </c>
    </row>
    <row r="86" spans="2:12" x14ac:dyDescent="0.45">
      <c r="B86" s="100" t="s">
        <v>84</v>
      </c>
      <c r="C86" s="96">
        <v>232</v>
      </c>
      <c r="D86" s="96">
        <v>224</v>
      </c>
      <c r="E86" s="321">
        <f t="shared" si="6"/>
        <v>0.96551724137931039</v>
      </c>
      <c r="F86" s="96">
        <v>215</v>
      </c>
      <c r="G86" s="343">
        <f t="shared" si="7"/>
        <v>0.9598214285714286</v>
      </c>
      <c r="J86" s="64"/>
      <c r="L86" s="64"/>
    </row>
    <row r="87" spans="2:12" x14ac:dyDescent="0.45">
      <c r="B87" s="100" t="s">
        <v>206</v>
      </c>
      <c r="C87" s="96">
        <v>16</v>
      </c>
      <c r="D87" s="96">
        <v>16</v>
      </c>
      <c r="E87" s="321">
        <f t="shared" si="6"/>
        <v>1</v>
      </c>
      <c r="F87" s="96">
        <v>14</v>
      </c>
      <c r="G87" s="343">
        <f t="shared" si="7"/>
        <v>0.875</v>
      </c>
      <c r="I87" s="64"/>
      <c r="K87" s="64"/>
    </row>
    <row r="88" spans="2:12" x14ac:dyDescent="0.45">
      <c r="B88" s="100" t="s">
        <v>168</v>
      </c>
      <c r="C88" s="96">
        <v>38</v>
      </c>
      <c r="D88" s="96">
        <v>34</v>
      </c>
      <c r="E88" s="321">
        <f t="shared" si="6"/>
        <v>0.89473684210526316</v>
      </c>
      <c r="F88" s="96">
        <v>25</v>
      </c>
      <c r="G88" s="343">
        <f t="shared" si="7"/>
        <v>0.73529411764705888</v>
      </c>
    </row>
    <row r="89" spans="2:12" x14ac:dyDescent="0.45">
      <c r="B89" s="100" t="s">
        <v>29</v>
      </c>
      <c r="C89" s="96">
        <v>123</v>
      </c>
      <c r="D89" s="96">
        <v>79</v>
      </c>
      <c r="E89" s="321">
        <f t="shared" si="6"/>
        <v>0.64227642276422769</v>
      </c>
      <c r="F89" s="96">
        <v>68</v>
      </c>
      <c r="G89" s="343">
        <f t="shared" si="7"/>
        <v>0.86075949367088611</v>
      </c>
    </row>
    <row r="90" spans="2:12" x14ac:dyDescent="0.45">
      <c r="B90" s="101" t="s">
        <v>71</v>
      </c>
      <c r="C90" s="590">
        <f>SUM(C83:C89)</f>
        <v>2672</v>
      </c>
      <c r="D90" s="590">
        <f>SUM(D83:D89)</f>
        <v>2582</v>
      </c>
      <c r="E90" s="705">
        <f t="shared" si="6"/>
        <v>0.9663173652694611</v>
      </c>
      <c r="F90" s="679">
        <f>SUM(F83:F89)</f>
        <v>2450</v>
      </c>
      <c r="G90" s="355">
        <f t="shared" si="7"/>
        <v>0.94887683965917891</v>
      </c>
    </row>
    <row r="91" spans="2:12" x14ac:dyDescent="0.45">
      <c r="B91" s="914" t="s">
        <v>555</v>
      </c>
      <c r="C91" s="914"/>
      <c r="D91" s="914"/>
      <c r="J91" s="64"/>
      <c r="L91" s="64"/>
    </row>
    <row r="92" spans="2:12" x14ac:dyDescent="0.45">
      <c r="B92" s="421" t="s">
        <v>468</v>
      </c>
      <c r="C92" s="56" t="s">
        <v>474</v>
      </c>
    </row>
    <row r="93" spans="2:12" x14ac:dyDescent="0.45">
      <c r="B93" s="422" t="s">
        <v>469</v>
      </c>
      <c r="C93" s="56" t="s">
        <v>475</v>
      </c>
    </row>
    <row r="96" spans="2:12" ht="34.5" customHeight="1" x14ac:dyDescent="0.45"/>
    <row r="98" spans="10:12" ht="40.15" customHeight="1" x14ac:dyDescent="0.45"/>
    <row r="101" spans="10:12" x14ac:dyDescent="0.45">
      <c r="J101" s="64"/>
      <c r="L101" s="64"/>
    </row>
    <row r="102" spans="10:12" x14ac:dyDescent="0.45">
      <c r="K102" s="64"/>
    </row>
    <row r="115" spans="10:12" x14ac:dyDescent="0.45">
      <c r="J115" s="64"/>
      <c r="K115" s="64"/>
      <c r="L115" s="64"/>
    </row>
    <row r="138" spans="3:6" x14ac:dyDescent="0.45">
      <c r="C138" s="64"/>
      <c r="F138" s="64"/>
    </row>
  </sheetData>
  <mergeCells count="26">
    <mergeCell ref="B91:D91"/>
    <mergeCell ref="B27:I27"/>
    <mergeCell ref="B79:G79"/>
    <mergeCell ref="B29:B30"/>
    <mergeCell ref="D29:E29"/>
    <mergeCell ref="G29:G30"/>
    <mergeCell ref="H29:I29"/>
    <mergeCell ref="B55:B56"/>
    <mergeCell ref="D55:E55"/>
    <mergeCell ref="B53:I53"/>
    <mergeCell ref="F55:G55"/>
    <mergeCell ref="H55:H56"/>
    <mergeCell ref="I55:I56"/>
    <mergeCell ref="K29:K30"/>
    <mergeCell ref="B81:B82"/>
    <mergeCell ref="D81:E81"/>
    <mergeCell ref="F29:F30"/>
    <mergeCell ref="J29:J30"/>
    <mergeCell ref="B48:I48"/>
    <mergeCell ref="F81:G81"/>
    <mergeCell ref="B22:D22"/>
    <mergeCell ref="B3:I3"/>
    <mergeCell ref="B5:B6"/>
    <mergeCell ref="D5:E5"/>
    <mergeCell ref="F5:G5"/>
    <mergeCell ref="H5:H6"/>
  </mergeCells>
  <conditionalFormatting sqref="E7:E20">
    <cfRule type="top10" dxfId="433" priority="7" bottom="1" rank="1"/>
    <cfRule type="top10" dxfId="432" priority="8" rank="1"/>
  </conditionalFormatting>
  <conditionalFormatting sqref="E31:E44">
    <cfRule type="top10" dxfId="431" priority="106" rank="1"/>
    <cfRule type="top10" dxfId="430" priority="105" bottom="1" rank="1"/>
  </conditionalFormatting>
  <conditionalFormatting sqref="E57:E70">
    <cfRule type="top10" dxfId="429" priority="83" bottom="1" rank="1"/>
    <cfRule type="top10" dxfId="428" priority="84" rank="1"/>
  </conditionalFormatting>
  <conditionalFormatting sqref="E83:E89">
    <cfRule type="top10" dxfId="427" priority="101" bottom="1" rank="1"/>
    <cfRule type="top10" dxfId="426" priority="102" rank="1"/>
  </conditionalFormatting>
  <conditionalFormatting sqref="F55">
    <cfRule type="cellIs" dxfId="425" priority="74" operator="equal">
      <formula>"Positive alert x2"</formula>
    </cfRule>
    <cfRule type="cellIs" dxfId="424" priority="73" operator="equal">
      <formula>"Negative alert x2"</formula>
    </cfRule>
    <cfRule type="cellIs" dxfId="423" priority="69" operator="equal">
      <formula>"Positive alert"</formula>
    </cfRule>
    <cfRule type="cellIs" dxfId="422" priority="72" operator="equal">
      <formula>"Positive outlier"</formula>
    </cfRule>
    <cfRule type="cellIs" dxfId="421" priority="71" operator="equal">
      <formula>"Negative outlier"</formula>
    </cfRule>
    <cfRule type="cellIs" dxfId="420" priority="70" operator="equal">
      <formula>"Negative alert"</formula>
    </cfRule>
  </conditionalFormatting>
  <conditionalFormatting sqref="F31:G44">
    <cfRule type="cellIs" dxfId="419" priority="37" operator="equal">
      <formula>"Negative alert x2"</formula>
    </cfRule>
    <cfRule type="cellIs" dxfId="418" priority="38" operator="equal">
      <formula>"Positive alert x2"</formula>
    </cfRule>
    <cfRule type="cellIs" dxfId="417" priority="33" operator="equal">
      <formula>"Positive alert"</formula>
    </cfRule>
    <cfRule type="cellIs" dxfId="416" priority="34" operator="equal">
      <formula>"Negative alert"</formula>
    </cfRule>
    <cfRule type="cellIs" dxfId="415" priority="35" operator="equal">
      <formula>"Negative outlier"</formula>
    </cfRule>
    <cfRule type="cellIs" dxfId="414" priority="36" operator="equal">
      <formula>"Positive outlier"</formula>
    </cfRule>
  </conditionalFormatting>
  <conditionalFormatting sqref="G7:G21">
    <cfRule type="top10" dxfId="413" priority="9" bottom="1" rank="1"/>
    <cfRule type="top10" dxfId="412" priority="10" rank="1"/>
  </conditionalFormatting>
  <conditionalFormatting sqref="G57:G70">
    <cfRule type="top10" dxfId="411" priority="75" bottom="1" rank="1"/>
    <cfRule type="top10" dxfId="410" priority="76" rank="1"/>
  </conditionalFormatting>
  <conditionalFormatting sqref="G83:G89">
    <cfRule type="top10" dxfId="409" priority="99" bottom="1" rank="1"/>
    <cfRule type="top10" dxfId="408" priority="100" rank="1"/>
  </conditionalFormatting>
  <conditionalFormatting sqref="H7:H20">
    <cfRule type="cellIs" dxfId="407" priority="1" operator="equal">
      <formula>"Positive alert"</formula>
    </cfRule>
    <cfRule type="cellIs" dxfId="406" priority="2" operator="equal">
      <formula>"Negative alert"</formula>
    </cfRule>
    <cfRule type="cellIs" dxfId="405" priority="3" operator="equal">
      <formula>"Negative outlier"</formula>
    </cfRule>
    <cfRule type="cellIs" dxfId="404" priority="4" operator="equal">
      <formula>"Positive outlier"</formula>
    </cfRule>
    <cfRule type="cellIs" dxfId="403" priority="5" operator="equal">
      <formula>"Negative alert x2"</formula>
    </cfRule>
    <cfRule type="cellIs" dxfId="402" priority="6" operator="equal">
      <formula>"Positive alert x2"</formula>
    </cfRule>
  </conditionalFormatting>
  <conditionalFormatting sqref="H57:I70">
    <cfRule type="cellIs" dxfId="401" priority="21" operator="equal">
      <formula>"Positive alert"</formula>
    </cfRule>
    <cfRule type="cellIs" dxfId="400" priority="26" operator="equal">
      <formula>"Positive alert x2"</formula>
    </cfRule>
    <cfRule type="cellIs" dxfId="399" priority="25" operator="equal">
      <formula>"Negative alert x2"</formula>
    </cfRule>
    <cfRule type="cellIs" dxfId="398" priority="24" operator="equal">
      <formula>"Positive outlier"</formula>
    </cfRule>
    <cfRule type="cellIs" dxfId="397" priority="23" operator="equal">
      <formula>"Negative outlier"</formula>
    </cfRule>
    <cfRule type="cellIs" dxfId="396" priority="22" operator="equal">
      <formula>"Negative alert"</formula>
    </cfRule>
  </conditionalFormatting>
  <conditionalFormatting sqref="I31:I44">
    <cfRule type="top10" dxfId="395" priority="103" bottom="1" rank="1"/>
    <cfRule type="top10" dxfId="394" priority="104" rank="1"/>
  </conditionalFormatting>
  <conditionalFormatting sqref="J31:K44">
    <cfRule type="cellIs" dxfId="393" priority="29" operator="equal">
      <formula>"Negative outlier"</formula>
    </cfRule>
    <cfRule type="cellIs" dxfId="392" priority="32" operator="equal">
      <formula>"Positive alert x2"</formula>
    </cfRule>
    <cfRule type="cellIs" dxfId="391" priority="31" operator="equal">
      <formula>"Negative alert x2"</formula>
    </cfRule>
    <cfRule type="cellIs" dxfId="390" priority="30" operator="equal">
      <formula>"Positive outlier"</formula>
    </cfRule>
    <cfRule type="cellIs" dxfId="389" priority="28" operator="equal">
      <formula>"Negative alert"</formula>
    </cfRule>
    <cfRule type="cellIs" dxfId="388" priority="27" operator="equal">
      <formula>"Positive alert"</formula>
    </cfRule>
  </conditionalFormatting>
  <hyperlinks>
    <hyperlink ref="B1" location="TOC!A1" display="TOC" xr:uid="{00000000-0004-0000-0F00-000000000000}"/>
  </hyperlinks>
  <pageMargins left="0.70866141732283472" right="0.70866141732283472" top="0.74803149606299213" bottom="0.74803149606299213" header="0.31496062992125984" footer="0.31496062992125984"/>
  <pageSetup paperSize="9" scale="6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6EFF7"/>
  </sheetPr>
  <dimension ref="B1:V55"/>
  <sheetViews>
    <sheetView zoomScale="90" zoomScaleNormal="90" zoomScaleSheetLayoutView="90" workbookViewId="0">
      <selection activeCell="H13" sqref="H13"/>
    </sheetView>
  </sheetViews>
  <sheetFormatPr defaultColWidth="9.1328125" defaultRowHeight="14.25" x14ac:dyDescent="0.45"/>
  <cols>
    <col min="1" max="1" width="4.86328125" style="54" customWidth="1"/>
    <col min="2" max="2" width="15.73046875" style="54" customWidth="1"/>
    <col min="3" max="3" width="14.73046875" style="54" customWidth="1"/>
    <col min="4" max="12" width="8.73046875" style="54" customWidth="1"/>
    <col min="13" max="13" width="14.86328125" style="54" customWidth="1"/>
    <col min="14" max="14" width="15" style="54" bestFit="1" customWidth="1"/>
    <col min="15" max="16384" width="9.1328125" style="54"/>
  </cols>
  <sheetData>
    <row r="1" spans="2:15" x14ac:dyDescent="0.45">
      <c r="B1" s="55" t="s">
        <v>46</v>
      </c>
    </row>
    <row r="2" spans="2:15" x14ac:dyDescent="0.45">
      <c r="B2" s="55"/>
    </row>
    <row r="3" spans="2:15" ht="15.75" x14ac:dyDescent="0.45">
      <c r="B3" s="865" t="s">
        <v>530</v>
      </c>
      <c r="C3" s="865"/>
      <c r="D3" s="865"/>
      <c r="E3" s="865"/>
      <c r="F3" s="865"/>
      <c r="G3" s="865"/>
      <c r="H3" s="865"/>
      <c r="I3" s="865"/>
      <c r="J3" s="865"/>
      <c r="K3" s="865"/>
      <c r="L3" s="865"/>
      <c r="M3" s="865"/>
      <c r="N3" s="14"/>
      <c r="O3" s="14"/>
    </row>
    <row r="4" spans="2:15" x14ac:dyDescent="0.45">
      <c r="B4" s="9"/>
      <c r="C4" s="9"/>
      <c r="D4" s="9"/>
      <c r="E4" s="9"/>
      <c r="F4" s="9"/>
      <c r="G4" s="9"/>
      <c r="H4" s="9"/>
      <c r="I4" s="9"/>
      <c r="J4" s="9"/>
      <c r="K4" s="9"/>
      <c r="L4" s="9"/>
      <c r="M4" s="9"/>
      <c r="N4" s="9"/>
      <c r="O4" s="9"/>
    </row>
    <row r="5" spans="2:15" x14ac:dyDescent="0.45">
      <c r="B5" s="900" t="s">
        <v>65</v>
      </c>
      <c r="C5" s="852" t="s">
        <v>359</v>
      </c>
      <c r="D5" s="850" t="s">
        <v>21</v>
      </c>
      <c r="E5" s="850"/>
      <c r="F5" s="852" t="s">
        <v>22</v>
      </c>
      <c r="G5" s="852"/>
      <c r="H5" s="852" t="s">
        <v>316</v>
      </c>
      <c r="I5" s="852" t="s">
        <v>23</v>
      </c>
      <c r="J5" s="852"/>
      <c r="K5" s="852" t="s">
        <v>24</v>
      </c>
      <c r="L5" s="852"/>
      <c r="M5" s="882" t="s">
        <v>73</v>
      </c>
      <c r="N5" s="926" t="s">
        <v>576</v>
      </c>
    </row>
    <row r="6" spans="2:15" ht="33" customHeight="1" x14ac:dyDescent="0.45">
      <c r="B6" s="924"/>
      <c r="C6" s="853"/>
      <c r="D6" s="891"/>
      <c r="E6" s="891"/>
      <c r="F6" s="890"/>
      <c r="G6" s="890"/>
      <c r="H6" s="853"/>
      <c r="I6" s="890"/>
      <c r="J6" s="890"/>
      <c r="K6" s="890"/>
      <c r="L6" s="890"/>
      <c r="M6" s="883"/>
      <c r="N6" s="927"/>
      <c r="O6" s="80"/>
    </row>
    <row r="7" spans="2:15" x14ac:dyDescent="0.45">
      <c r="B7" s="924"/>
      <c r="C7" s="132" t="s">
        <v>4</v>
      </c>
      <c r="D7" s="132" t="s">
        <v>5</v>
      </c>
      <c r="E7" s="132" t="s">
        <v>6</v>
      </c>
      <c r="F7" s="134" t="s">
        <v>5</v>
      </c>
      <c r="G7" s="134" t="s">
        <v>6</v>
      </c>
      <c r="H7" s="134" t="s">
        <v>6</v>
      </c>
      <c r="I7" s="134" t="s">
        <v>5</v>
      </c>
      <c r="J7" s="134" t="s">
        <v>6</v>
      </c>
      <c r="K7" s="134" t="s">
        <v>5</v>
      </c>
      <c r="L7" s="134" t="s">
        <v>6</v>
      </c>
      <c r="M7" s="884"/>
      <c r="N7" s="928"/>
    </row>
    <row r="8" spans="2:15" x14ac:dyDescent="0.45">
      <c r="B8" s="172" t="s">
        <v>7</v>
      </c>
      <c r="C8" s="244">
        <f>SUM(D8,F8,I8,K8)</f>
        <v>148</v>
      </c>
      <c r="D8" s="244">
        <v>124</v>
      </c>
      <c r="E8" s="473">
        <f t="shared" ref="E8:E20" si="0">D8/C8</f>
        <v>0.83783783783783783</v>
      </c>
      <c r="F8" s="244">
        <v>14</v>
      </c>
      <c r="G8" s="474">
        <f t="shared" ref="G8:G23" si="1">F8/C8</f>
        <v>9.45945945945946E-2</v>
      </c>
      <c r="H8" s="475">
        <f>$E8+$G8</f>
        <v>0.93243243243243246</v>
      </c>
      <c r="I8" s="244">
        <v>10</v>
      </c>
      <c r="J8" s="474">
        <f t="shared" ref="J8:J23" si="2">I8/C8</f>
        <v>6.7567567567567571E-2</v>
      </c>
      <c r="K8" s="244">
        <v>0</v>
      </c>
      <c r="L8" s="474">
        <f t="shared" ref="L8:L21" si="3">K8/C8</f>
        <v>0</v>
      </c>
      <c r="M8" s="488"/>
      <c r="N8" s="485"/>
    </row>
    <row r="9" spans="2:15" x14ac:dyDescent="0.45">
      <c r="B9" s="173" t="s">
        <v>8</v>
      </c>
      <c r="C9" s="96">
        <f t="shared" ref="C9:C21" si="4">SUM(D9,F9,I9,K9)</f>
        <v>122</v>
      </c>
      <c r="D9" s="96">
        <v>108</v>
      </c>
      <c r="E9" s="476">
        <f t="shared" si="0"/>
        <v>0.88524590163934425</v>
      </c>
      <c r="F9" s="96">
        <v>8</v>
      </c>
      <c r="G9" s="477">
        <f t="shared" si="1"/>
        <v>6.5573770491803282E-2</v>
      </c>
      <c r="H9" s="321">
        <f t="shared" ref="H9:H21" si="5">$E9+$G9</f>
        <v>0.95081967213114749</v>
      </c>
      <c r="I9" s="96">
        <v>3</v>
      </c>
      <c r="J9" s="477">
        <f t="shared" si="2"/>
        <v>2.4590163934426229E-2</v>
      </c>
      <c r="K9" s="96">
        <v>3</v>
      </c>
      <c r="L9" s="477">
        <f t="shared" si="3"/>
        <v>2.4590163934426229E-2</v>
      </c>
      <c r="M9" s="489"/>
      <c r="N9" s="486" t="s">
        <v>20</v>
      </c>
    </row>
    <row r="10" spans="2:15" x14ac:dyDescent="0.45">
      <c r="B10" s="173" t="s">
        <v>9</v>
      </c>
      <c r="C10" s="96">
        <f t="shared" si="4"/>
        <v>152</v>
      </c>
      <c r="D10" s="96">
        <v>150</v>
      </c>
      <c r="E10" s="476">
        <f t="shared" si="0"/>
        <v>0.98684210526315785</v>
      </c>
      <c r="F10" s="96">
        <v>2</v>
      </c>
      <c r="G10" s="477">
        <f t="shared" si="1"/>
        <v>1.3157894736842105E-2</v>
      </c>
      <c r="H10" s="321">
        <f t="shared" si="5"/>
        <v>1</v>
      </c>
      <c r="I10" s="96">
        <v>0</v>
      </c>
      <c r="J10" s="477">
        <f t="shared" si="2"/>
        <v>0</v>
      </c>
      <c r="K10" s="96">
        <v>0</v>
      </c>
      <c r="L10" s="477">
        <f t="shared" si="3"/>
        <v>0</v>
      </c>
      <c r="M10" s="489" t="s">
        <v>32</v>
      </c>
      <c r="N10" s="486" t="s">
        <v>32</v>
      </c>
    </row>
    <row r="11" spans="2:15" x14ac:dyDescent="0.45">
      <c r="B11" s="173" t="s">
        <v>10</v>
      </c>
      <c r="C11" s="96">
        <f t="shared" si="4"/>
        <v>155</v>
      </c>
      <c r="D11" s="96">
        <v>151</v>
      </c>
      <c r="E11" s="476">
        <f t="shared" si="0"/>
        <v>0.97419354838709682</v>
      </c>
      <c r="F11" s="96">
        <v>2</v>
      </c>
      <c r="G11" s="477">
        <f t="shared" si="1"/>
        <v>1.2903225806451613E-2</v>
      </c>
      <c r="H11" s="321">
        <f t="shared" si="5"/>
        <v>0.98709677419354847</v>
      </c>
      <c r="I11" s="96">
        <v>2</v>
      </c>
      <c r="J11" s="477">
        <f t="shared" si="2"/>
        <v>1.2903225806451613E-2</v>
      </c>
      <c r="K11" s="96">
        <v>0</v>
      </c>
      <c r="L11" s="477">
        <f t="shared" si="3"/>
        <v>0</v>
      </c>
      <c r="M11" s="489" t="s">
        <v>32</v>
      </c>
      <c r="N11" s="486" t="s">
        <v>32</v>
      </c>
    </row>
    <row r="12" spans="2:15" x14ac:dyDescent="0.45">
      <c r="B12" s="173" t="s">
        <v>11</v>
      </c>
      <c r="C12" s="96">
        <f t="shared" si="4"/>
        <v>239</v>
      </c>
      <c r="D12" s="96">
        <v>220</v>
      </c>
      <c r="E12" s="476">
        <f t="shared" si="0"/>
        <v>0.92050209205020916</v>
      </c>
      <c r="F12" s="96">
        <v>2</v>
      </c>
      <c r="G12" s="477">
        <f t="shared" si="1"/>
        <v>8.368200836820083E-3</v>
      </c>
      <c r="H12" s="321">
        <f t="shared" si="5"/>
        <v>0.92887029288702927</v>
      </c>
      <c r="I12" s="96">
        <v>17</v>
      </c>
      <c r="J12" s="477">
        <f t="shared" si="2"/>
        <v>7.1129707112970716E-2</v>
      </c>
      <c r="K12" s="96">
        <v>0</v>
      </c>
      <c r="L12" s="477">
        <f t="shared" si="3"/>
        <v>0</v>
      </c>
      <c r="M12" s="489"/>
      <c r="N12" s="486"/>
    </row>
    <row r="13" spans="2:15" x14ac:dyDescent="0.45">
      <c r="B13" s="173" t="s">
        <v>12</v>
      </c>
      <c r="C13" s="96">
        <f t="shared" si="4"/>
        <v>270</v>
      </c>
      <c r="D13" s="96">
        <v>189</v>
      </c>
      <c r="E13" s="476">
        <f t="shared" si="0"/>
        <v>0.7</v>
      </c>
      <c r="F13" s="96">
        <v>2</v>
      </c>
      <c r="G13" s="477">
        <f t="shared" si="1"/>
        <v>7.4074074074074077E-3</v>
      </c>
      <c r="H13" s="321">
        <f t="shared" si="5"/>
        <v>0.70740740740740737</v>
      </c>
      <c r="I13" s="96">
        <v>76</v>
      </c>
      <c r="J13" s="477">
        <f t="shared" si="2"/>
        <v>0.2814814814814815</v>
      </c>
      <c r="K13" s="96">
        <v>3</v>
      </c>
      <c r="L13" s="477">
        <f t="shared" si="3"/>
        <v>1.1111111111111112E-2</v>
      </c>
      <c r="M13" s="489" t="s">
        <v>31</v>
      </c>
      <c r="N13" s="486" t="s">
        <v>31</v>
      </c>
    </row>
    <row r="14" spans="2:15" x14ac:dyDescent="0.45">
      <c r="B14" s="173" t="s">
        <v>52</v>
      </c>
      <c r="C14" s="96">
        <f t="shared" si="4"/>
        <v>181</v>
      </c>
      <c r="D14" s="96">
        <v>156</v>
      </c>
      <c r="E14" s="476">
        <f t="shared" si="0"/>
        <v>0.86187845303867405</v>
      </c>
      <c r="F14" s="96">
        <v>2</v>
      </c>
      <c r="G14" s="477">
        <f t="shared" si="1"/>
        <v>1.1049723756906077E-2</v>
      </c>
      <c r="H14" s="321">
        <f t="shared" si="5"/>
        <v>0.8729281767955801</v>
      </c>
      <c r="I14" s="96">
        <v>23</v>
      </c>
      <c r="J14" s="477">
        <f t="shared" si="2"/>
        <v>0.1270718232044199</v>
      </c>
      <c r="K14" s="96">
        <v>0</v>
      </c>
      <c r="L14" s="477">
        <f t="shared" si="3"/>
        <v>0</v>
      </c>
      <c r="M14" s="489"/>
      <c r="N14" s="486" t="s">
        <v>33</v>
      </c>
    </row>
    <row r="15" spans="2:15" x14ac:dyDescent="0.45">
      <c r="B15" s="173" t="s">
        <v>13</v>
      </c>
      <c r="C15" s="96">
        <f t="shared" si="4"/>
        <v>321</v>
      </c>
      <c r="D15" s="96">
        <v>302</v>
      </c>
      <c r="E15" s="476">
        <f t="shared" si="0"/>
        <v>0.94080996884735202</v>
      </c>
      <c r="F15" s="96">
        <v>4</v>
      </c>
      <c r="G15" s="477">
        <f t="shared" si="1"/>
        <v>1.2461059190031152E-2</v>
      </c>
      <c r="H15" s="321">
        <f t="shared" si="5"/>
        <v>0.95327102803738317</v>
      </c>
      <c r="I15" s="96">
        <v>15</v>
      </c>
      <c r="J15" s="477">
        <f t="shared" si="2"/>
        <v>4.6728971962616821E-2</v>
      </c>
      <c r="K15" s="96">
        <v>0</v>
      </c>
      <c r="L15" s="477">
        <f t="shared" si="3"/>
        <v>0</v>
      </c>
      <c r="M15" s="489" t="s">
        <v>32</v>
      </c>
      <c r="N15" s="486" t="s">
        <v>32</v>
      </c>
    </row>
    <row r="16" spans="2:15" x14ac:dyDescent="0.45">
      <c r="B16" s="173" t="s">
        <v>53</v>
      </c>
      <c r="C16" s="96">
        <f t="shared" si="4"/>
        <v>218</v>
      </c>
      <c r="D16" s="96">
        <v>194</v>
      </c>
      <c r="E16" s="476">
        <f t="shared" si="0"/>
        <v>0.88990825688073394</v>
      </c>
      <c r="F16" s="96">
        <v>2</v>
      </c>
      <c r="G16" s="477">
        <f t="shared" si="1"/>
        <v>9.1743119266055051E-3</v>
      </c>
      <c r="H16" s="321">
        <f t="shared" si="5"/>
        <v>0.89908256880733939</v>
      </c>
      <c r="I16" s="96">
        <v>22</v>
      </c>
      <c r="J16" s="477">
        <f t="shared" si="2"/>
        <v>0.10091743119266056</v>
      </c>
      <c r="K16" s="96">
        <v>0</v>
      </c>
      <c r="L16" s="477">
        <f t="shared" si="3"/>
        <v>0</v>
      </c>
      <c r="M16" s="489"/>
      <c r="N16" s="486"/>
    </row>
    <row r="17" spans="2:22" x14ac:dyDescent="0.45">
      <c r="B17" s="173" t="s">
        <v>54</v>
      </c>
      <c r="C17" s="96">
        <f t="shared" si="4"/>
        <v>93</v>
      </c>
      <c r="D17" s="96">
        <v>83</v>
      </c>
      <c r="E17" s="476">
        <f t="shared" si="0"/>
        <v>0.89247311827956988</v>
      </c>
      <c r="F17" s="96">
        <v>2</v>
      </c>
      <c r="G17" s="477">
        <f t="shared" si="1"/>
        <v>2.1505376344086023E-2</v>
      </c>
      <c r="H17" s="321">
        <f t="shared" si="5"/>
        <v>0.91397849462365588</v>
      </c>
      <c r="I17" s="96">
        <v>8</v>
      </c>
      <c r="J17" s="477">
        <f t="shared" si="2"/>
        <v>8.6021505376344093E-2</v>
      </c>
      <c r="K17" s="96">
        <v>0</v>
      </c>
      <c r="L17" s="477">
        <f t="shared" si="3"/>
        <v>0</v>
      </c>
      <c r="M17" s="489"/>
      <c r="N17" s="486"/>
    </row>
    <row r="18" spans="2:22" x14ac:dyDescent="0.45">
      <c r="B18" s="173" t="s">
        <v>55</v>
      </c>
      <c r="C18" s="96">
        <f t="shared" si="4"/>
        <v>156</v>
      </c>
      <c r="D18" s="96">
        <v>132</v>
      </c>
      <c r="E18" s="476">
        <f t="shared" si="0"/>
        <v>0.84615384615384615</v>
      </c>
      <c r="F18" s="96">
        <v>6</v>
      </c>
      <c r="G18" s="477">
        <f t="shared" si="1"/>
        <v>3.8461538461538464E-2</v>
      </c>
      <c r="H18" s="321">
        <f t="shared" si="5"/>
        <v>0.88461538461538458</v>
      </c>
      <c r="I18" s="96">
        <v>16</v>
      </c>
      <c r="J18" s="477">
        <f t="shared" si="2"/>
        <v>0.10256410256410256</v>
      </c>
      <c r="K18" s="96">
        <v>2</v>
      </c>
      <c r="L18" s="477">
        <f t="shared" si="3"/>
        <v>1.282051282051282E-2</v>
      </c>
      <c r="M18" s="489"/>
      <c r="N18" s="486"/>
    </row>
    <row r="19" spans="2:22" x14ac:dyDescent="0.45">
      <c r="B19" s="173" t="s">
        <v>56</v>
      </c>
      <c r="C19" s="96">
        <f t="shared" si="4"/>
        <v>272</v>
      </c>
      <c r="D19" s="96">
        <v>208</v>
      </c>
      <c r="E19" s="476">
        <f t="shared" si="0"/>
        <v>0.76470588235294112</v>
      </c>
      <c r="F19" s="96">
        <v>12</v>
      </c>
      <c r="G19" s="477">
        <f t="shared" si="1"/>
        <v>4.4117647058823532E-2</v>
      </c>
      <c r="H19" s="321">
        <f t="shared" si="5"/>
        <v>0.80882352941176461</v>
      </c>
      <c r="I19" s="96">
        <v>51</v>
      </c>
      <c r="J19" s="477">
        <f t="shared" si="2"/>
        <v>0.1875</v>
      </c>
      <c r="K19" s="96">
        <v>1</v>
      </c>
      <c r="L19" s="477">
        <f t="shared" si="3"/>
        <v>3.6764705882352941E-3</v>
      </c>
      <c r="M19" s="489" t="s">
        <v>31</v>
      </c>
      <c r="N19" s="486"/>
    </row>
    <row r="20" spans="2:22" x14ac:dyDescent="0.45">
      <c r="B20" s="173" t="s">
        <v>14</v>
      </c>
      <c r="C20" s="96">
        <f t="shared" si="4"/>
        <v>82</v>
      </c>
      <c r="D20" s="96">
        <v>73</v>
      </c>
      <c r="E20" s="476">
        <f t="shared" si="0"/>
        <v>0.8902439024390244</v>
      </c>
      <c r="F20" s="96">
        <v>7</v>
      </c>
      <c r="G20" s="477">
        <f t="shared" si="1"/>
        <v>8.5365853658536592E-2</v>
      </c>
      <c r="H20" s="321">
        <f t="shared" si="5"/>
        <v>0.97560975609756095</v>
      </c>
      <c r="I20" s="96">
        <v>2</v>
      </c>
      <c r="J20" s="477">
        <f t="shared" si="2"/>
        <v>2.4390243902439025E-2</v>
      </c>
      <c r="K20" s="96">
        <v>0</v>
      </c>
      <c r="L20" s="477">
        <f t="shared" si="3"/>
        <v>0</v>
      </c>
      <c r="M20" s="489" t="s">
        <v>20</v>
      </c>
      <c r="N20" s="486"/>
    </row>
    <row r="21" spans="2:22" x14ac:dyDescent="0.45">
      <c r="B21" s="226" t="s">
        <v>476</v>
      </c>
      <c r="C21" s="164">
        <f t="shared" si="4"/>
        <v>191</v>
      </c>
      <c r="D21" s="164">
        <v>185</v>
      </c>
      <c r="E21" s="478">
        <f>D21/C21</f>
        <v>0.96858638743455494</v>
      </c>
      <c r="F21" s="164">
        <v>1</v>
      </c>
      <c r="G21" s="212">
        <f t="shared" si="1"/>
        <v>5.235602094240838E-3</v>
      </c>
      <c r="H21" s="479">
        <f t="shared" si="5"/>
        <v>0.97382198952879573</v>
      </c>
      <c r="I21" s="164">
        <v>4</v>
      </c>
      <c r="J21" s="212">
        <f t="shared" si="2"/>
        <v>2.0942408376963352E-2</v>
      </c>
      <c r="K21" s="164">
        <v>1</v>
      </c>
      <c r="L21" s="212">
        <f t="shared" si="3"/>
        <v>5.235602094240838E-3</v>
      </c>
      <c r="M21" s="351" t="s">
        <v>32</v>
      </c>
      <c r="N21" s="487" t="s">
        <v>32</v>
      </c>
    </row>
    <row r="22" spans="2:22" ht="23.25" x14ac:dyDescent="0.45">
      <c r="B22" s="245" t="s">
        <v>370</v>
      </c>
      <c r="C22" s="480">
        <f>SUM(C8:C21)</f>
        <v>2600</v>
      </c>
      <c r="D22" s="480">
        <f>SUM(D8:D21)</f>
        <v>2275</v>
      </c>
      <c r="E22" s="433">
        <f>D22/C22</f>
        <v>0.875</v>
      </c>
      <c r="F22" s="480">
        <f>SUM(F8:F21)</f>
        <v>66</v>
      </c>
      <c r="G22" s="91">
        <f t="shared" si="1"/>
        <v>2.5384615384615384E-2</v>
      </c>
      <c r="H22" s="32">
        <f>$E22+$G22</f>
        <v>0.90038461538461534</v>
      </c>
      <c r="I22" s="480">
        <f>SUM(I8:I21)</f>
        <v>249</v>
      </c>
      <c r="J22" s="91">
        <f t="shared" si="2"/>
        <v>9.5769230769230773E-2</v>
      </c>
      <c r="K22" s="480">
        <f>SUM(K8:K21)</f>
        <v>10</v>
      </c>
      <c r="L22" s="322">
        <f>K22/C22</f>
        <v>3.8461538461538464E-3</v>
      </c>
      <c r="T22" s="64"/>
    </row>
    <row r="23" spans="2:22" ht="23.25" x14ac:dyDescent="0.45">
      <c r="B23" s="245" t="s">
        <v>371</v>
      </c>
      <c r="C23" s="480">
        <f>SUM(C8:C20)+D21</f>
        <v>2594</v>
      </c>
      <c r="D23" s="480">
        <f>SUM(D8:D21)</f>
        <v>2275</v>
      </c>
      <c r="E23" s="433">
        <f>D23/C23</f>
        <v>0.87702390131071706</v>
      </c>
      <c r="F23" s="480">
        <f>SUM(F8:F20)</f>
        <v>65</v>
      </c>
      <c r="G23" s="91">
        <f t="shared" si="1"/>
        <v>2.5057825751734774E-2</v>
      </c>
      <c r="H23" s="481">
        <f>$E23+$G23</f>
        <v>0.90208172706245182</v>
      </c>
      <c r="I23" s="480">
        <f>SUM(I8:I20)</f>
        <v>245</v>
      </c>
      <c r="J23" s="91">
        <f t="shared" si="2"/>
        <v>9.4448727833461837E-2</v>
      </c>
      <c r="K23" s="480">
        <f>SUM(K8:K20)</f>
        <v>9</v>
      </c>
      <c r="L23" s="322">
        <f>K23/C23</f>
        <v>3.4695451040863529E-3</v>
      </c>
      <c r="T23" s="64"/>
    </row>
    <row r="24" spans="2:22" x14ac:dyDescent="0.45">
      <c r="B24" s="31" t="s">
        <v>578</v>
      </c>
      <c r="Q24" s="64"/>
      <c r="R24" s="64"/>
      <c r="U24" s="64"/>
      <c r="V24" s="64"/>
    </row>
    <row r="25" spans="2:22" ht="40.5" customHeight="1" x14ac:dyDescent="0.45">
      <c r="B25" s="923" t="s">
        <v>521</v>
      </c>
      <c r="C25" s="923"/>
      <c r="D25" s="923"/>
      <c r="E25" s="923"/>
      <c r="F25" s="923"/>
      <c r="G25" s="923"/>
      <c r="H25" s="923"/>
      <c r="I25" s="923"/>
      <c r="J25" s="923"/>
      <c r="K25" s="923"/>
      <c r="L25" s="923"/>
      <c r="M25" s="923"/>
      <c r="N25" s="923"/>
      <c r="R25" s="64"/>
      <c r="V25" s="64"/>
    </row>
    <row r="26" spans="2:22" x14ac:dyDescent="0.45">
      <c r="B26" s="72" t="s">
        <v>464</v>
      </c>
    </row>
    <row r="27" spans="2:22" x14ac:dyDescent="0.45">
      <c r="B27" s="421" t="s">
        <v>468</v>
      </c>
      <c r="C27" s="56" t="s">
        <v>673</v>
      </c>
    </row>
    <row r="28" spans="2:22" x14ac:dyDescent="0.45">
      <c r="B28" s="422" t="s">
        <v>469</v>
      </c>
      <c r="C28" s="56" t="s">
        <v>674</v>
      </c>
    </row>
    <row r="29" spans="2:22" x14ac:dyDescent="0.45">
      <c r="B29" s="56"/>
      <c r="C29" s="56"/>
    </row>
    <row r="30" spans="2:22" x14ac:dyDescent="0.45">
      <c r="B30" s="56"/>
      <c r="C30" s="56"/>
    </row>
    <row r="31" spans="2:22" ht="30.75" customHeight="1" x14ac:dyDescent="0.45">
      <c r="B31" s="865" t="s">
        <v>671</v>
      </c>
      <c r="C31" s="865"/>
      <c r="D31" s="865"/>
      <c r="E31" s="865"/>
      <c r="F31" s="865"/>
      <c r="G31" s="865"/>
      <c r="H31" s="865"/>
      <c r="I31" s="29"/>
      <c r="J31" s="29"/>
      <c r="K31" s="29"/>
      <c r="L31" s="29"/>
      <c r="M31" s="29"/>
    </row>
    <row r="33" spans="2:7" x14ac:dyDescent="0.45">
      <c r="B33" s="900" t="s">
        <v>65</v>
      </c>
      <c r="C33" s="852" t="s">
        <v>511</v>
      </c>
      <c r="D33" s="850" t="s">
        <v>21</v>
      </c>
      <c r="E33" s="850"/>
      <c r="F33" s="852" t="s">
        <v>22</v>
      </c>
      <c r="G33" s="854"/>
    </row>
    <row r="34" spans="2:7" ht="44.25" customHeight="1" x14ac:dyDescent="0.45">
      <c r="B34" s="924"/>
      <c r="C34" s="853"/>
      <c r="D34" s="891"/>
      <c r="E34" s="891"/>
      <c r="F34" s="890"/>
      <c r="G34" s="925"/>
    </row>
    <row r="35" spans="2:7" x14ac:dyDescent="0.45">
      <c r="B35" s="901"/>
      <c r="C35" s="59" t="s">
        <v>4</v>
      </c>
      <c r="D35" s="59" t="s">
        <v>5</v>
      </c>
      <c r="E35" s="59" t="s">
        <v>6</v>
      </c>
      <c r="F35" s="141" t="s">
        <v>5</v>
      </c>
      <c r="G35" s="142" t="s">
        <v>6</v>
      </c>
    </row>
    <row r="36" spans="2:7" x14ac:dyDescent="0.45">
      <c r="B36" s="173" t="s">
        <v>7</v>
      </c>
      <c r="C36" s="96">
        <f>SUM(D36,F36)</f>
        <v>138</v>
      </c>
      <c r="D36" s="96">
        <v>124</v>
      </c>
      <c r="E36" s="321">
        <f>D36/C36</f>
        <v>0.89855072463768115</v>
      </c>
      <c r="F36" s="96">
        <v>14</v>
      </c>
      <c r="G36" s="30">
        <f t="shared" ref="G36:G50" si="6">F36/C36</f>
        <v>0.10144927536231885</v>
      </c>
    </row>
    <row r="37" spans="2:7" x14ac:dyDescent="0.45">
      <c r="B37" s="173" t="s">
        <v>8</v>
      </c>
      <c r="C37" s="96">
        <f t="shared" ref="C37:C49" si="7">SUM(D37,F37)</f>
        <v>116</v>
      </c>
      <c r="D37" s="96">
        <v>108</v>
      </c>
      <c r="E37" s="321">
        <f t="shared" ref="E37:E48" si="8">D37/C37</f>
        <v>0.93103448275862066</v>
      </c>
      <c r="F37" s="96">
        <v>8</v>
      </c>
      <c r="G37" s="30">
        <f t="shared" si="6"/>
        <v>6.8965517241379309E-2</v>
      </c>
    </row>
    <row r="38" spans="2:7" x14ac:dyDescent="0.45">
      <c r="B38" s="173" t="s">
        <v>9</v>
      </c>
      <c r="C38" s="96">
        <f t="shared" si="7"/>
        <v>152</v>
      </c>
      <c r="D38" s="96">
        <v>150</v>
      </c>
      <c r="E38" s="321">
        <f t="shared" si="8"/>
        <v>0.98684210526315785</v>
      </c>
      <c r="F38" s="96">
        <v>2</v>
      </c>
      <c r="G38" s="30">
        <f t="shared" si="6"/>
        <v>1.3157894736842105E-2</v>
      </c>
    </row>
    <row r="39" spans="2:7" x14ac:dyDescent="0.45">
      <c r="B39" s="173" t="s">
        <v>10</v>
      </c>
      <c r="C39" s="96">
        <f t="shared" si="7"/>
        <v>153</v>
      </c>
      <c r="D39" s="96">
        <v>151</v>
      </c>
      <c r="E39" s="321">
        <f t="shared" si="8"/>
        <v>0.98692810457516345</v>
      </c>
      <c r="F39" s="96">
        <v>2</v>
      </c>
      <c r="G39" s="30">
        <f t="shared" si="6"/>
        <v>1.3071895424836602E-2</v>
      </c>
    </row>
    <row r="40" spans="2:7" x14ac:dyDescent="0.45">
      <c r="B40" s="173" t="s">
        <v>11</v>
      </c>
      <c r="C40" s="96">
        <f t="shared" si="7"/>
        <v>222</v>
      </c>
      <c r="D40" s="96">
        <v>220</v>
      </c>
      <c r="E40" s="321">
        <f t="shared" si="8"/>
        <v>0.99099099099099097</v>
      </c>
      <c r="F40" s="96">
        <v>2</v>
      </c>
      <c r="G40" s="30">
        <f t="shared" si="6"/>
        <v>9.0090090090090089E-3</v>
      </c>
    </row>
    <row r="41" spans="2:7" x14ac:dyDescent="0.45">
      <c r="B41" s="173" t="s">
        <v>12</v>
      </c>
      <c r="C41" s="96">
        <f t="shared" si="7"/>
        <v>191</v>
      </c>
      <c r="D41" s="96">
        <v>189</v>
      </c>
      <c r="E41" s="321">
        <f t="shared" si="8"/>
        <v>0.98952879581151831</v>
      </c>
      <c r="F41" s="96">
        <v>2</v>
      </c>
      <c r="G41" s="30">
        <f t="shared" si="6"/>
        <v>1.0471204188481676E-2</v>
      </c>
    </row>
    <row r="42" spans="2:7" x14ac:dyDescent="0.45">
      <c r="B42" s="173" t="s">
        <v>52</v>
      </c>
      <c r="C42" s="96">
        <f>SUM(D42,F42)</f>
        <v>158</v>
      </c>
      <c r="D42" s="96">
        <v>156</v>
      </c>
      <c r="E42" s="321">
        <f t="shared" si="8"/>
        <v>0.98734177215189878</v>
      </c>
      <c r="F42" s="96">
        <v>2</v>
      </c>
      <c r="G42" s="30">
        <f t="shared" si="6"/>
        <v>1.2658227848101266E-2</v>
      </c>
    </row>
    <row r="43" spans="2:7" x14ac:dyDescent="0.45">
      <c r="B43" s="173" t="s">
        <v>13</v>
      </c>
      <c r="C43" s="96">
        <f t="shared" si="7"/>
        <v>306</v>
      </c>
      <c r="D43" s="96">
        <v>302</v>
      </c>
      <c r="E43" s="321">
        <f t="shared" si="8"/>
        <v>0.98692810457516345</v>
      </c>
      <c r="F43" s="96">
        <v>4</v>
      </c>
      <c r="G43" s="30">
        <f t="shared" si="6"/>
        <v>1.3071895424836602E-2</v>
      </c>
    </row>
    <row r="44" spans="2:7" x14ac:dyDescent="0.45">
      <c r="B44" s="173" t="s">
        <v>53</v>
      </c>
      <c r="C44" s="96">
        <f t="shared" si="7"/>
        <v>196</v>
      </c>
      <c r="D44" s="96">
        <v>194</v>
      </c>
      <c r="E44" s="321">
        <f t="shared" si="8"/>
        <v>0.98979591836734693</v>
      </c>
      <c r="F44" s="96">
        <v>2</v>
      </c>
      <c r="G44" s="30">
        <f t="shared" si="6"/>
        <v>1.020408163265306E-2</v>
      </c>
    </row>
    <row r="45" spans="2:7" x14ac:dyDescent="0.45">
      <c r="B45" s="173" t="s">
        <v>54</v>
      </c>
      <c r="C45" s="96">
        <f t="shared" si="7"/>
        <v>85</v>
      </c>
      <c r="D45" s="96">
        <v>83</v>
      </c>
      <c r="E45" s="321">
        <f t="shared" si="8"/>
        <v>0.97647058823529409</v>
      </c>
      <c r="F45" s="96">
        <v>2</v>
      </c>
      <c r="G45" s="30">
        <f t="shared" si="6"/>
        <v>2.3529411764705882E-2</v>
      </c>
    </row>
    <row r="46" spans="2:7" x14ac:dyDescent="0.45">
      <c r="B46" s="173" t="s">
        <v>55</v>
      </c>
      <c r="C46" s="96">
        <f t="shared" si="7"/>
        <v>138</v>
      </c>
      <c r="D46" s="96">
        <v>132</v>
      </c>
      <c r="E46" s="321">
        <f t="shared" si="8"/>
        <v>0.95652173913043481</v>
      </c>
      <c r="F46" s="96">
        <v>6</v>
      </c>
      <c r="G46" s="30">
        <f t="shared" si="6"/>
        <v>4.3478260869565216E-2</v>
      </c>
    </row>
    <row r="47" spans="2:7" x14ac:dyDescent="0.45">
      <c r="B47" s="173" t="s">
        <v>56</v>
      </c>
      <c r="C47" s="96">
        <f t="shared" si="7"/>
        <v>220</v>
      </c>
      <c r="D47" s="96">
        <v>208</v>
      </c>
      <c r="E47" s="321">
        <f t="shared" si="8"/>
        <v>0.94545454545454544</v>
      </c>
      <c r="F47" s="96">
        <v>12</v>
      </c>
      <c r="G47" s="30">
        <f t="shared" si="6"/>
        <v>5.4545454545454543E-2</v>
      </c>
    </row>
    <row r="48" spans="2:7" x14ac:dyDescent="0.45">
      <c r="B48" s="173" t="s">
        <v>14</v>
      </c>
      <c r="C48" s="96">
        <f t="shared" si="7"/>
        <v>80</v>
      </c>
      <c r="D48" s="96">
        <v>73</v>
      </c>
      <c r="E48" s="321">
        <f t="shared" si="8"/>
        <v>0.91249999999999998</v>
      </c>
      <c r="F48" s="96">
        <v>7</v>
      </c>
      <c r="G48" s="30">
        <f t="shared" si="6"/>
        <v>8.7499999999999994E-2</v>
      </c>
    </row>
    <row r="49" spans="2:14" x14ac:dyDescent="0.45">
      <c r="B49" s="173" t="s">
        <v>476</v>
      </c>
      <c r="C49" s="96">
        <f t="shared" si="7"/>
        <v>186</v>
      </c>
      <c r="D49" s="96">
        <v>185</v>
      </c>
      <c r="E49" s="321">
        <f>D49/C49</f>
        <v>0.9946236559139785</v>
      </c>
      <c r="F49" s="96">
        <v>1</v>
      </c>
      <c r="G49" s="30">
        <f t="shared" si="6"/>
        <v>5.3763440860215058E-3</v>
      </c>
    </row>
    <row r="50" spans="2:14" ht="23.25" x14ac:dyDescent="0.45">
      <c r="B50" s="427" t="s">
        <v>370</v>
      </c>
      <c r="C50" s="482">
        <f>SUM(C36:C49)</f>
        <v>2341</v>
      </c>
      <c r="D50" s="482">
        <f>SUM(D36:D49)</f>
        <v>2275</v>
      </c>
      <c r="E50" s="483">
        <f>D50/C50</f>
        <v>0.97180692011960701</v>
      </c>
      <c r="F50" s="482">
        <f>SUM(F36:F49)</f>
        <v>66</v>
      </c>
      <c r="G50" s="484">
        <f t="shared" si="6"/>
        <v>2.8193079880392994E-2</v>
      </c>
    </row>
    <row r="51" spans="2:14" x14ac:dyDescent="0.45">
      <c r="B51" s="31" t="s">
        <v>578</v>
      </c>
    </row>
    <row r="52" spans="2:14" ht="36" customHeight="1" x14ac:dyDescent="0.45">
      <c r="B52" s="923" t="s">
        <v>521</v>
      </c>
      <c r="C52" s="923"/>
      <c r="D52" s="923"/>
      <c r="E52" s="923"/>
      <c r="F52" s="923"/>
      <c r="G52" s="923"/>
      <c r="H52" s="923"/>
      <c r="I52" s="923"/>
      <c r="J52" s="923"/>
      <c r="K52" s="923"/>
      <c r="L52" s="923"/>
      <c r="M52" s="923"/>
      <c r="N52" s="923"/>
    </row>
    <row r="53" spans="2:14" x14ac:dyDescent="0.45">
      <c r="B53" s="72" t="s">
        <v>512</v>
      </c>
    </row>
    <row r="54" spans="2:14" x14ac:dyDescent="0.45">
      <c r="B54" s="421" t="s">
        <v>468</v>
      </c>
      <c r="C54" s="56" t="s">
        <v>673</v>
      </c>
    </row>
    <row r="55" spans="2:14" x14ac:dyDescent="0.45">
      <c r="B55" s="422" t="s">
        <v>469</v>
      </c>
      <c r="C55" s="56" t="s">
        <v>674</v>
      </c>
    </row>
  </sheetData>
  <mergeCells count="17">
    <mergeCell ref="B31:H31"/>
    <mergeCell ref="B25:N25"/>
    <mergeCell ref="N5:N7"/>
    <mergeCell ref="H5:H6"/>
    <mergeCell ref="B3:M3"/>
    <mergeCell ref="M5:M7"/>
    <mergeCell ref="B5:B7"/>
    <mergeCell ref="D5:E6"/>
    <mergeCell ref="F5:G6"/>
    <mergeCell ref="I5:J6"/>
    <mergeCell ref="K5:L6"/>
    <mergeCell ref="C5:C6"/>
    <mergeCell ref="B52:N52"/>
    <mergeCell ref="B33:B35"/>
    <mergeCell ref="C33:C34"/>
    <mergeCell ref="D33:E34"/>
    <mergeCell ref="F33:G34"/>
  </mergeCells>
  <conditionalFormatting sqref="E36:E49">
    <cfRule type="top10" dxfId="387" priority="7" bottom="1" rank="1"/>
    <cfRule type="top10" dxfId="386" priority="8" rank="1"/>
  </conditionalFormatting>
  <conditionalFormatting sqref="H8:H21">
    <cfRule type="top10" dxfId="385" priority="21" bottom="1" rank="1"/>
    <cfRule type="top10" dxfId="384" priority="22" rank="1"/>
  </conditionalFormatting>
  <conditionalFormatting sqref="M8:N21">
    <cfRule type="cellIs" dxfId="383" priority="1" operator="equal">
      <formula>"Positive alert"</formula>
    </cfRule>
    <cfRule type="cellIs" dxfId="382" priority="2" operator="equal">
      <formula>"Negative alert"</formula>
    </cfRule>
    <cfRule type="cellIs" dxfId="381" priority="3" operator="equal">
      <formula>"Negative outlier"</formula>
    </cfRule>
    <cfRule type="cellIs" dxfId="380" priority="4" operator="equal">
      <formula>"Positive outlier"</formula>
    </cfRule>
    <cfRule type="cellIs" dxfId="379" priority="5" operator="equal">
      <formula>"Negative alert x2"</formula>
    </cfRule>
    <cfRule type="cellIs" dxfId="378" priority="6" operator="equal">
      <formula>"Positive alert x2"</formula>
    </cfRule>
  </conditionalFormatting>
  <conditionalFormatting sqref="S27:S32">
    <cfRule type="top10" dxfId="377" priority="446" bottom="1" rank="1"/>
    <cfRule type="top10" dxfId="376" priority="447" rank="1"/>
  </conditionalFormatting>
  <hyperlinks>
    <hyperlink ref="B1" location="TOC!A1" display="TOC" xr:uid="{00000000-0004-0000-0700-000000000000}"/>
  </hyperlinks>
  <pageMargins left="0.70866141732283472" right="0.70866141732283472" top="0.74803149606299213" bottom="0.74803149606299213" header="0.31496062992125984" footer="0.31496062992125984"/>
  <pageSetup paperSize="9" scale="71" orientation="landscape" r:id="rId1"/>
  <headerFooter>
    <oddHeader>&amp;C&amp;F</oddHeader>
    <oddFooter>&amp;C&amp;A
Page &amp;P of &amp;N</oddFooter>
  </headerFooter>
  <rowBreaks count="1" manualBreakCount="1">
    <brk id="2" min="1"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F4FC-67E1-480D-95E3-30258788C866}">
  <sheetPr>
    <tabColor theme="5" tint="0.79998168889431442"/>
  </sheetPr>
  <dimension ref="B2:T34"/>
  <sheetViews>
    <sheetView zoomScale="90" zoomScaleNormal="90" zoomScaleSheetLayoutView="70" workbookViewId="0">
      <selection activeCell="K34" sqref="K34"/>
    </sheetView>
  </sheetViews>
  <sheetFormatPr defaultColWidth="9.1328125" defaultRowHeight="14.25" x14ac:dyDescent="0.45"/>
  <cols>
    <col min="1" max="1" width="9.1328125" style="8"/>
    <col min="2" max="2" width="14.1328125" style="8" bestFit="1" customWidth="1"/>
    <col min="3" max="18" width="11.73046875" style="8" customWidth="1"/>
    <col min="19" max="19" width="14.86328125" style="8" customWidth="1"/>
    <col min="20" max="20" width="13.73046875" style="8" customWidth="1"/>
    <col min="21" max="16384" width="9.1328125" style="8"/>
  </cols>
  <sheetData>
    <row r="2" spans="2:20" x14ac:dyDescent="0.45">
      <c r="B2" s="55" t="s">
        <v>46</v>
      </c>
      <c r="C2" s="54"/>
      <c r="D2" s="54"/>
      <c r="E2" s="54"/>
      <c r="F2" s="54"/>
      <c r="G2" s="54"/>
      <c r="H2" s="54"/>
      <c r="I2" s="54"/>
      <c r="J2" s="54"/>
      <c r="K2" s="54"/>
    </row>
    <row r="3" spans="2:20" x14ac:dyDescent="0.45">
      <c r="B3" s="55"/>
      <c r="C3" s="54"/>
      <c r="D3" s="54"/>
      <c r="E3" s="54"/>
      <c r="F3" s="54"/>
      <c r="G3" s="54"/>
      <c r="H3" s="54"/>
      <c r="I3" s="54"/>
      <c r="J3" s="54"/>
      <c r="K3" s="54"/>
    </row>
    <row r="4" spans="2:20" ht="15.75" x14ac:dyDescent="0.45">
      <c r="B4" s="34" t="s">
        <v>594</v>
      </c>
      <c r="C4" s="68"/>
      <c r="D4" s="68"/>
      <c r="E4" s="68"/>
      <c r="F4" s="68"/>
      <c r="G4" s="68"/>
      <c r="H4" s="68"/>
      <c r="I4" s="68"/>
      <c r="J4" s="68"/>
      <c r="K4" s="68"/>
    </row>
    <row r="5" spans="2:20" x14ac:dyDescent="0.45">
      <c r="B5" s="54"/>
      <c r="C5" s="54"/>
      <c r="D5" s="68"/>
      <c r="E5" s="68"/>
      <c r="F5" s="68"/>
      <c r="G5" s="68"/>
      <c r="H5" s="68"/>
      <c r="I5" s="68"/>
      <c r="J5" s="68"/>
      <c r="K5" s="68"/>
      <c r="L5" s="68"/>
      <c r="M5" s="68"/>
      <c r="N5" s="68"/>
      <c r="O5" s="68"/>
      <c r="P5" s="68"/>
      <c r="Q5" s="68"/>
      <c r="R5" s="68"/>
    </row>
    <row r="6" spans="2:20" ht="31.5" customHeight="1" x14ac:dyDescent="0.45">
      <c r="B6" s="54"/>
      <c r="C6" s="68"/>
      <c r="D6" s="843" t="s">
        <v>450</v>
      </c>
      <c r="E6" s="844"/>
      <c r="F6" s="844"/>
      <c r="G6" s="844"/>
      <c r="H6" s="846"/>
      <c r="I6" s="843" t="s">
        <v>449</v>
      </c>
      <c r="J6" s="844"/>
      <c r="K6" s="844"/>
      <c r="L6" s="844"/>
      <c r="M6" s="844"/>
      <c r="N6" s="844"/>
      <c r="O6" s="844"/>
      <c r="P6" s="846"/>
      <c r="Q6" s="929" t="s">
        <v>451</v>
      </c>
      <c r="R6" s="930"/>
    </row>
    <row r="7" spans="2:20" ht="34.9" x14ac:dyDescent="0.45">
      <c r="B7" s="360" t="s">
        <v>57</v>
      </c>
      <c r="C7" s="380" t="s">
        <v>415</v>
      </c>
      <c r="D7" s="380" t="s">
        <v>85</v>
      </c>
      <c r="E7" s="381" t="s">
        <v>595</v>
      </c>
      <c r="F7" s="381" t="s">
        <v>86</v>
      </c>
      <c r="G7" s="381" t="s">
        <v>50</v>
      </c>
      <c r="H7" s="381" t="s">
        <v>446</v>
      </c>
      <c r="I7" s="380" t="s">
        <v>439</v>
      </c>
      <c r="J7" s="381" t="s">
        <v>440</v>
      </c>
      <c r="K7" s="381" t="s">
        <v>441</v>
      </c>
      <c r="L7" s="381" t="s">
        <v>442</v>
      </c>
      <c r="M7" s="381" t="s">
        <v>443</v>
      </c>
      <c r="N7" s="381" t="s">
        <v>444</v>
      </c>
      <c r="O7" s="381" t="s">
        <v>445</v>
      </c>
      <c r="P7" s="381" t="s">
        <v>665</v>
      </c>
      <c r="Q7" s="648" t="s">
        <v>452</v>
      </c>
      <c r="R7" s="647" t="s">
        <v>453</v>
      </c>
    </row>
    <row r="8" spans="2:20" ht="16.5" customHeight="1" x14ac:dyDescent="0.45">
      <c r="B8" s="382" t="s">
        <v>7</v>
      </c>
      <c r="C8" s="387" t="str">
        <f>IF(AND('Consent 2016-18'!M8="Positive outlier",
        OR('Consent 2016-18'!N8="Positive outlier", 'Consent 2016-18'!N8="Positive alert x2")),
    " ++*",
IF(AND('Consent 2016-18'!M8="Positive outlier",
       'Consent 2016-18'!N8&lt;&gt;"Positive outlier"),
    " ++",
IF(AND(OR('Consent 2016-18'!M8="Positive alert", 'Consent 2016-18'!M8="Positive alert x2"),
       OR('Consent 2016-18'!N8="Positive alert", 'Consent 2016-18'!N8="Positive alert x2")),
    " +*",
IF(AND('Consent 2016-18'!M8="Positive alert",
       'Consent 2016-18'!N8&lt;&gt;"Positive alert"),
    " +",
IF(AND('Consent 2016-18'!M8="Negative alert",
       'Consent 2016-18'!N8&lt;&gt;"Negative alert"),
    " -",
IF(AND(OR('Consent 2016-18'!M8="Negative alert", 'Consent 2016-18'!M8="Negative alert x2"),
       OR('Consent 2016-18'!N8="Negative alert", 'Consent 2016-18'!N8="Negative alert x2")),
    " -*",
IF(AND('Consent 2016-18'!M8="Negative outlier",
       'Consent 2016-18'!N8&lt;&gt;"Negative outlier"),
    " - -",
IF(AND('Consent 2016-18'!M8="Negative outlier",
       'Consent 2016-18'!N8="Negative outlier"),
    " - -*",
IF('Consent 2016-18'!M8="Not plotted",
    "Not plotted",
"")))))))))</f>
        <v xml:space="preserve"> ++*</v>
      </c>
      <c r="D8" s="383" t="str">
        <f>IF(AND('Child growth 2016-18'!O7="Positive outlier",
        OR('Child growth 2016-18'!P7="Positive outlier", 'Child growth 2016-18'!P7="Positive alert x2")),
    " ++*",
IF(AND('Child growth 2016-18'!O7="Positive outlier",
       'Child growth 2016-18'!P7&lt;&gt;"Positive outlier"),
    " ++",
IF(AND(OR('Child growth 2016-18'!O7="Positive alert", 'Child growth 2016-18'!O7="Positive alert x2"),
       OR('Child growth 2016-18'!P7="Positive alert", 'Child growth 2016-18'!P7="Positive alert x2")),
    " +*",
IF(AND('Child growth 2016-18'!O7="Positive alert",
       'Child growth 2016-18'!P7&lt;&gt;"Positive alert"),
    " +",
IF(AND('Child growth 2016-18'!O7="Negative alert",
       'Child growth 2016-18'!P7&lt;&gt;"Negative alert"),
    " -",
IF(AND(OR('Child growth 2016-18'!O7="Negative alert", 'Child growth 2016-18'!O7="Negative alert x2"),
       OR('Child growth 2016-18'!P7="Negative alert", 'Child growth 2016-18'!P7="Negative alert x2")),
    " -*",
IF(AND('Child growth 2016-18'!O7="Negative outlier",
       'Child growth 2016-18'!P7&lt;&gt;"Negative outlier"),
    " - -",
IF(AND('Child growth 2016-18'!O7="Negative outlier",
       'Child growth 2016-18'!P7="Negative outlier"),
    " - -*",
IF('Child growth 2016-18'!O7="Not plotted",
    "Not plotted",
"")))))))))</f>
        <v xml:space="preserve"> ++*</v>
      </c>
      <c r="E8" s="384" t="str">
        <f>IF(AND('Dental health 2016-18'!K8="Positive outlier", 'Dental health 2016-18'!L8="Positive outlier"), " ++*",
 IF(AND('Dental health 2016-18'!K8="Positive outlier", 'Dental health 2016-18'!L8&lt;&gt;"Positive outlier"), " ++",
 IF(AND(OR('Dental health 2016-18'!K8="Positive alert", 'Dental health 2016-18'!K8="Positive alert x2"),
         OR('Dental health 2016-18'!L8="Positive alert", 'Dental health 2016-18'!L8="Positive alert x2")), " +*",
 IF(AND('Dental health 2016-18'!K8="Positive alert", 'Dental health 2016-18'!L8&lt;&gt;"Positive alert"), " +",
 IF(AND('Dental health 2016-18'!K8="Negative alert", 'Dental health 2016-18'!L8&lt;&gt;"Negative alert"), " -",
IF(AND(OR('Dental health 2016-18'!K8="Negative alert", 'Dental health 2016-18'!K8="Negative alert x2"),
         OR('Dental health 2016-18'!L8="Negative alert", 'Dental health 2016-18'!L8="Negative alert x2")),  " -*",
 IF(AND('Dental health 2016-18'!K8="Negative outlier", 'Dental health 2016-18'!L8&lt;&gt;"Negative outlier"), " - -",
 IF(AND('Dental health 2016-18'!K8="Negative outlier", 'Dental health 2016-18'!L8="Negative outlier"), " - -*",
 ""))))))))</f>
        <v xml:space="preserve"> ++*</v>
      </c>
      <c r="F8" s="384" t="str">
        <f>IF(AND('Facial growth 2016-18'!K8="Positive outlier",
        OR('Facial growth 2016-18'!L8="Positive outlier", 'Facial growth 2016-18'!L8="Positive alert x2")),
    " ++*",
IF(AND('Facial growth 2016-18'!K8="Positive outlier",
       'Facial growth 2016-18'!L8&lt;&gt;"Positive outlier"),
    " ++",
IF(AND(OR('Facial growth 2016-18'!K8="Positive alert", 'Facial growth 2016-18'!K8="Positive alert x2"),
       OR('Facial growth 2016-18'!L8="Positive alert", 'Facial growth 2016-18'!L8="Positive alert x2")),
    " +*",
IF(AND('Facial growth 2016-18'!K8="Positive alert",
       'Facial growth 2016-18'!L8&lt;&gt;"Positive alert"),
    " +",
IF(AND('Facial growth 2016-18'!K8="Negative alert",
       'Facial growth 2016-18'!L8&lt;&gt;"Negative alert"),
    " -",
IF(AND(OR('Facial growth 2016-18'!K8="Negative alert", 'Facial growth 2016-18'!K8="Negative alert x2"),
       OR('Facial growth 2016-18'!L8="Negative alert", 'Facial growth 2016-18'!L8="Negative alert x2")),
    " -*",
IF(AND('Facial growth 2016-18'!K8="Negative outlier",
       'Facial growth 2016-18'!L8&lt;&gt;"Negative outlier"),
    " - -",
IF(AND('Facial growth 2016-18'!K8="Negative outlier",
       'Facial growth 2016-18'!L8="Negative outlier"),
    " - -*",
IF('Facial growth 2016-18'!K8="Not plotted",
    "Not plotted",
"")))))))))</f>
        <v xml:space="preserve"> +*</v>
      </c>
      <c r="G8" s="384" t="str">
        <f>IF(AND('Speech 2016-18'!M8="Positive outlier",
        OR('Speech 2016-18'!N8="Positive outlier", 'Speech 2016-18'!N8="Positive alert x2")),
    " ++*",
IF(AND('Speech 2016-18'!M8="Positive outlier",
       'Speech 2016-18'!N8&lt;&gt;"Positive outlier"),
    " ++",
IF(AND(OR('Speech 2016-18'!M8="Positive alert", 'Speech 2016-18'!M8="Positive alert x2"),
       OR('Speech 2016-18'!N8="Positive alert", 'Speech 2016-18'!N8="Positive alert x2")),
    " +*",
IF(AND('Speech 2016-18'!M8="Positive alert",
       'Speech 2016-18'!N8&lt;&gt;"Positive alert"),
    " +",
IF(AND('Speech 2016-18'!M8="Negative alert",
       'Speech 2016-18'!N8&lt;&gt;"Negative alert"),
    " -",
IF(AND(OR('Speech 2016-18'!M8="Negative alert", 'Speech 2016-18'!M8="Negative alert x2"),
       OR('Speech 2016-18'!N8="Negative alert", 'Speech 2016-18'!N8="Negative alert x2")),
    " -*",
IF(AND('Speech 2016-18'!M8="Negative outlier",
       'Speech 2016-18'!N8&lt;&gt;"Negative outlier"),
    " - -",
IF(AND('Speech 2016-18'!M8="Negative outlier",
       'Speech 2016-18'!N8="Negative outlier"),
    " - -*",
IF('Speech 2016-18'!M8="Not plotted",
    "Not plotted",
"")))))))))</f>
        <v xml:space="preserve"> +*</v>
      </c>
      <c r="H8" s="385" t="str">
        <f>IF(AND('Psychology 2016-18'!K8="Positive outlier",
        OR('Psychology 2016-18'!L8="Positive outlier", 'Psychology 2016-18'!L8="Positive alert x2")),
    " ++*",
IF(AND('Psychology 2016-18'!K8="Positive outlier",
       'Psychology 2016-18'!L8&lt;&gt;"Positive outlier"),
    " ++",
IF(AND(OR('Psychology 2016-18'!K8="Positive alert", 'Psychology 2016-18'!K8="Positive alert x2"),
       OR('Psychology 2016-18'!L8="Positive alert", 'Psychology 2016-18'!L8="Positive alert x2")),
    " +*",
IF(AND('Psychology 2016-18'!K8="Positive alert",
       'Psychology 2016-18'!L8&lt;&gt;"Positive alert"),
    " +",
IF(AND('Psychology 2016-18'!K8="Negative alert",
       'Psychology 2016-18'!L8&lt;&gt;"Negative alert"),
    " -",
IF(AND(OR('Psychology 2016-18'!K8="Negative alert", 'Psychology 2016-18'!K8="Negative alert x2"),
       OR('Psychology 2016-18'!L8="Negative alert", 'Psychology 2016-18'!L8="Negative alert x2")),
    " -*",
IF(AND('Psychology 2016-18'!K8="Negative outlier",
       'Psychology 2016-18'!L8&lt;&gt;"Negative outlier"),
    " - -",
IF(AND('Psychology 2016-18'!K8="Negative outlier",
       'Psychology 2016-18'!L8="Negative outlier"),
    " - -*",
IF('Psychology 2016-18'!K8="Not plotted",
    "Not plotted",
"")))))))))</f>
        <v xml:space="preserve"> ++*</v>
      </c>
      <c r="I8" s="598" t="str">
        <f>IF(AND('Child growth 2016-18'!N35="Positive outlier",
        OR('Child growth 2016-18'!O35="Positive outlier", 'Child growth 2016-18'!O35="Positive alert x2")),
    " ++*",
IF(AND('Child growth 2016-18'!N35="Positive outlier",
       'Child growth 2016-18'!O35&lt;&gt;"Positive outlier"),
    " ++",
IF(AND(OR('Child growth 2016-18'!N35="Positive alert", 'Child growth 2016-18'!N35="Positive alert x2"),
       OR('Child growth 2016-18'!O35="Positive alert", 'Child growth 2016-18'!O35="Positive alert x2")),
    " +*",
IF(AND('Child growth 2016-18'!N35="Positive alert",
       'Child growth 2016-18'!O35&lt;&gt;"Positive alert"),
    " +",
IF(AND('Child growth 2016-18'!N35="Negative alert",
       'Child growth 2016-18'!O35&lt;&gt;"Negative alert"),
    " -",
IF(AND(OR('Child growth 2016-18'!N35="Negative alert", 'Child growth 2016-18'!N35="Negative alert x2"),
       OR('Child growth 2016-18'!O35="Negative alert", 'Child growth 2016-18'!O35="Negative alert x2")),
    " -*",
IF(AND('Child growth 2016-18'!N35="Negative outlier",
       'Child growth 2016-18'!O35&lt;&gt;"Negative outlier"),
    " - -",
IF(AND('Child growth 2016-18'!N35="Negative outlier",
       'Child growth 2016-18'!O35="Negative outlier"),
    " - -*",
IF('Child growth 2016-18'!N35="Not plotted",
    "Not plotted",
"")))))))))</f>
        <v/>
      </c>
      <c r="J8" s="384" t="str">
        <f>IF(AND('Dental health 2016-18'!I37="Positive outlier",
        OR('Dental health 2016-18'!N37="Positive outlier", 'Dental health 2016-18'!N37="Positive alert x2")),
    " ++*",
IF(AND('Dental health 2016-18'!I37="Positive outlier",
       'Dental health 2016-18'!N37&lt;&gt;"Positive outlier"),
    " ++",
IF(AND(OR('Dental health 2016-18'!I37="Positive alert", 'Dental health 2016-18'!I37="Positive alert x2"),
       OR('Dental health 2016-18'!N37="Positive alert", 'Dental health 2016-18'!N37="Positive alert x2")),
    " +*",
IF(AND('Dental health 2016-18'!I37="Positive alert",
       'Dental health 2016-18'!N37&lt;&gt;"Positive alert"),
    " +",
IF(AND('Dental health 2016-18'!I37="Negative alert",
       'Dental health 2016-18'!N37&lt;&gt;"Negative alert"),
    " -",
IF(AND(OR('Dental health 2016-18'!I37="Negative alert", 'Dental health 2016-18'!I37="Negative alert x2"),
       OR('Dental health 2016-18'!N37="Negative alert", 'Dental health 2016-18'!N37="Negative alert x2")),
    " -*",
IF(AND('Dental health 2016-18'!I37="Negative outlier",
       'Dental health 2016-18'!N37&lt;&gt;"Negative outlier"),
    " - -",
IF(AND('Dental health 2016-18'!I37="Negative outlier",
       'Dental health 2016-18'!N37="Negative outlier"),
    " - -*",
IF('Dental health 2016-18'!I37="Not plotted",
    "Not plotted",
"")))))))))</f>
        <v/>
      </c>
      <c r="K8" s="384" t="str">
        <f>IF(AND('Dental health 2016-18'!M37="Positive outlier",
        OR('Dental health 2016-18'!O37="Positive outlier", 'Dental health 2016-18'!O37="Positive alert x2")),
    " ++*",
IF(AND('Dental health 2016-18'!M37="Positive outlier",
       'Dental health 2016-18'!O37&lt;&gt;"Positive outlier"),
    " ++",
IF(AND(OR('Dental health 2016-18'!M37="Positive alert", 'Dental health 2016-18'!M37="Positive alert x2"),
       OR('Dental health 2016-18'!O37="Positive alert", 'Dental health 2016-18'!O37="Positive alert x2")),
    " +*",
IF(AND('Dental health 2016-18'!M37="Positive alert",
       'Dental health 2016-18'!O37&lt;&gt;"Positive alert"),
    " +",
IF(AND('Dental health 2016-18'!M37="Negative alert",
       'Dental health 2016-18'!O37&lt;&gt;"Negative alert"),
    " -",
IF(AND(OR('Dental health 2016-18'!M37="Negative alert", 'Dental health 2016-18'!M37="Negative alert x2"),
       OR('Dental health 2016-18'!O37="Negative alert", 'Dental health 2016-18'!O37="Negative alert x2")),
    " -*",
IF(AND('Dental health 2016-18'!M37="Negative outlier",
       'Dental health 2016-18'!O37&lt;&gt;"Negative outlier"),
    " - -",
IF(AND('Dental health 2016-18'!M37="Negative outlier",
       'Dental health 2016-18'!O37="Negative outlier"),
    " - -*",
IF('Dental health 2016-18'!M37="Not plotted",
    "Not plotted",
"")))))))))</f>
        <v/>
      </c>
      <c r="L8" s="599" t="str">
        <f>IF(AND('Facial growth 2016-18'!L37="Positive outlier",
        OR('Facial growth 2016-18'!M37="Positive outlier", 'Facial growth 2016-18'!M37="Positive alert x2")),
    " ++*",
IF(AND('Facial growth 2016-18'!L37="Positive outlier",
       'Facial growth 2016-18'!M37&lt;&gt;"Positive outlier"),
    " ++",
IF(AND(OR('Facial growth 2016-18'!L37="Positive alert", 'Facial growth 2016-18'!L37="Positive alert x2"),
       OR('Facial growth 2016-18'!M37="Positive alert", 'Facial growth 2016-18'!M37="Positive alert x2")),
    " +*",
IF(AND('Facial growth 2016-18'!L37="Positive alert",
       'Facial growth 2016-18'!M37&lt;&gt;"Positive alert"),
    " +",
IF(AND('Facial growth 2016-18'!L37="Negative alert",
       'Facial growth 2016-18'!M37&lt;&gt;"Negative alert"),
    " -",
IF(AND(OR('Facial growth 2016-18'!L37="Negative alert", 'Facial growth 2016-18'!L37="Negative alert x2"),
       OR('Facial growth 2016-18'!M37="Negative alert", 'Facial growth 2016-18'!M37="Negative alert x2")),
    " -*",
IF(AND('Facial growth 2016-18'!L37="Negative outlier",
       'Facial growth 2016-18'!M37&lt;&gt;"Negative outlier"),
    " - -",
IF(AND('Facial growth 2016-18'!L37="Negative outlier",
       'Facial growth 2016-18'!M37="Negative outlier"),
    " - -*",
IF('Facial growth 2016-18'!L37="Not plotted",
    "Not plotted",
"")))))))))</f>
        <v/>
      </c>
      <c r="M8" s="384" t="str">
        <f>IF(AND('Speech 2016-18'!I38="Positive outlier",
        OR('Speech 2016-18'!R38="Positive outlier", 'Speech 2016-18'!R38="Positive alert x2")),
    " ++*",
IF(AND('Speech 2016-18'!I38="Positive outlier",
       'Speech 2016-18'!R38&lt;&gt;"Positive outlier"),
    " ++",
IF(AND(OR('Speech 2016-18'!I38="Positive alert", 'Speech 2016-18'!I38="Positive alert x2"),
       OR('Speech 2016-18'!R38="Positive alert", 'Speech 2016-18'!R38="Positive alert x2")),
    " +*",
IF(AND('Speech 2016-18'!I38="Positive alert",
       'Speech 2016-18'!R38&lt;&gt;"Positive alert"),
    " +",
IF(AND('Speech 2016-18'!I38="Negative alert",
       'Speech 2016-18'!R38&lt;&gt;"Negative alert"),
    " -",
IF(AND(OR('Speech 2016-18'!I38="Negative alert", 'Speech 2016-18'!I38="Negative alert x2"),
       OR('Speech 2016-18'!R38="Negative alert", 'Speech 2016-18'!R38="Negative alert x2")),
    " -*",
IF(AND('Speech 2016-18'!I38="Negative outlier",
       'Speech 2016-18'!R38&lt;&gt;"Negative outlier"),
    " - -",
IF(AND('Speech 2016-18'!I38="Negative outlier",
       OR('Speech 2016-18'!R38="Negative outlier", 'Speech 2016-18'!R38="Negative alert x2")),
    " - -*",
IF('Speech 2016-18'!I38="Not plotted",
    "Not plotted",
"")))))))))</f>
        <v/>
      </c>
      <c r="N8" s="384" t="str">
        <f>IF(AND('Speech 2016-18'!M38="Positive outlier",
        OR('Speech 2016-18'!S38="Positive outlier", 'Speech 2016-18'!S38="Positive alert x2")),
    " ++*",
IF(AND('Speech 2016-18'!M38="Positive outlier",
       'Speech 2016-18'!S38&lt;&gt;"Positive outlier"),
    " ++",
IF(AND(OR('Speech 2016-18'!M38="Positive alert", 'Speech 2016-18'!M38="Positive alert x2"),
       OR('Speech 2016-18'!S38="Positive alert", 'Speech 2016-18'!S38="Positive alert x2")),
    " +*",
IF(AND('Speech 2016-18'!M38="Positive alert",
       'Speech 2016-18'!S38&lt;&gt;"Positive alert"),
    " +",
IF(AND('Speech 2016-18'!M38="Negative alert",
       'Speech 2016-18'!S38&lt;&gt;"Negative alert"),
    " -",
IF(AND(OR('Speech 2016-18'!M38="Negative alert", 'Speech 2016-18'!M38="Negative alert x2"),
       OR('Speech 2016-18'!S38="Negative alert", 'Speech 2016-18'!S38="Negative alert x2")),
    " -*",
IF(AND('Speech 2016-18'!M38="Negative outlier",
       'Speech 2016-18'!S38&lt;&gt;"Negative outlier"),
    " - -",
IF(AND('Speech 2016-18'!M38="Negative outlier",
       OR('Speech 2016-18'!S38="Negative outlier", 'Speech 2016-18'!S38="Negative alert x2")),
    " - -*",
IF('Speech 2016-18'!M38="Not plotted",
    "Not plotted",
"")))))))))</f>
        <v xml:space="preserve"> +*</v>
      </c>
      <c r="O8" s="384" t="str">
        <f>IF(AND('Speech 2016-18'!Q38="Positive outlier",
        OR('Speech 2016-18'!T38="Positive outlier", 'Speech 2016-18'!T38="Positive alert x2")),
    " ++*",
IF(AND('Speech 2016-18'!Q38="Positive outlier",
       'Speech 2016-18'!T38&lt;&gt;"Positive outlier"),
    " ++",
IF(AND(OR('Speech 2016-18'!Q38="Positive alert", 'Speech 2016-18'!Q38="Positive alert x2"),
       OR('Speech 2016-18'!T38="Positive alert", 'Speech 2016-18'!T38="Positive alert x2")),
    " +*",
IF(AND('Speech 2016-18'!Q38="Positive alert",
       'Speech 2016-18'!T38&lt;&gt;"Positive alert"),
    " +",
IF(AND('Speech 2016-18'!Q38="Negative alert",
       'Speech 2016-18'!T38&lt;&gt;"Negative alert"),
    " -",
IF(AND(OR('Speech 2016-18'!Q38="Negative alert", 'Speech 2016-18'!Q38="Negative alert x2"),
       OR('Speech 2016-18'!T38="Negative alert", 'Speech 2016-18'!T38="Negative alert x2")),
    " -*",
IF(AND('Speech 2016-18'!Q38="Negative outlier",
       'Speech 2016-18'!T38&lt;&gt;"Negative outlier"),
    " - -",
IF(AND('Speech 2016-18'!Q38="Negative outlier",
       OR('Speech 2016-18'!T38="Negative outlier", 'Speech 2016-18'!T38="Negative alert x2")),
    " - -*",
IF('Speech 2016-18'!Q38="Not plotted",
    "Not plotted",
"")))))))))</f>
        <v/>
      </c>
      <c r="P8" s="401" t="str">
        <f>IF(AND('Psychology 2016-18'!N37="Positive outlier",
        OR('Psychology 2016-18'!O37="Positive outlier", 'Psychology 2016-18'!O37="Positive alert x2")),
    " ++*",
IF(AND('Psychology 2016-18'!N37="Positive outlier",
       'Psychology 2016-18'!O37&lt;&gt;"Positive outlier"),
    " ++",
IF(AND(OR('Psychology 2016-18'!N37="Positive alert", 'Psychology 2016-18'!N37="Positive alert x2"),
       OR('Psychology 2016-18'!O37="Positive alert", 'Psychology 2016-18'!O37="Positive alert x2")),
    " +*",
IF(AND('Psychology 2016-18'!N37="Positive alert",
       'Psychology 2016-18'!O37&lt;&gt;"Positive alert"),
    " +",
IF(AND('Psychology 2016-18'!N37="Negative alert",
       'Psychology 2016-18'!O37&lt;&gt;"Negative alert"),
    " -",
IF(AND(OR('Psychology 2016-18'!N37="Negative alert", 'Psychology 2016-18'!N37="Negative alert x2"),
       OR('Psychology 2016-18'!O37="Negative alert", 'Psychology 2016-18'!O37="Negative alert x2")),
    " -*",
IF(AND('Psychology 2016-18'!N37="Negative outlier",
       'Psychology 2016-18'!O37&lt;&gt;"Negative outlier"),
    " - -",
IF(AND('Psychology 2016-18'!N37="Negative outlier",
       OR('Psychology 2016-18'!O37="Negative outlier", 'Psychology 2016-18'!O37="Negative alert x2")),
    " - -*",
""))))))))</f>
        <v xml:space="preserve"> ++*</v>
      </c>
      <c r="Q8" s="383" t="str">
        <f>IF(AND('Dental health 2016-18'!E65="Positive outlier",
        OR('Dental health 2016-18'!H65="Positive outlier", 'Dental health 2016-18'!H65="Positive alert x2")),
    " ++*",
IF(AND('Dental health 2016-18'!E65="Positive outlier",
       'Dental health 2016-18'!H65&lt;&gt;"Positive outlier"),
    " ++",
IF(AND(OR('Dental health 2016-18'!E65="Positive alert", 'Dental health 2016-18'!E65="Positive alert x2"),
       OR('Dental health 2016-18'!H65="Positive alert", 'Dental health 2016-18'!H65="Positive alert x2")),
    " +*",
IF(AND('Dental health 2016-18'!E65="Positive alert",
       'Dental health 2016-18'!H65&lt;&gt;"Positive alert"),
    " +",
IF(AND('Dental health 2016-18'!E65="Negative alert",
       'Dental health 2016-18'!H65&lt;&gt;"Negative alert"),
    " -",
IF(AND(OR('Dental health 2016-18'!E65="Negative alert", 'Dental health 2016-18'!E65="Negative alert x2"),
       OR('Dental health 2016-18'!H65="Negative alert", 'Dental health 2016-18'!H65="Negative alert x2")),
    " -*",
IF(AND('Dental health 2016-18'!E65="Negative outlier",
       'Dental health 2016-18'!H65&lt;&gt;"Negative outlier"),
    " - -",
IF(AND('Dental health 2016-18'!E65="Negative outlier",
       OR('Dental health 2016-18'!H65="Negative outlier", 'Dental health 2016-18'!H65="Negative alert x2")),
    " - -*",
""))))))))</f>
        <v/>
      </c>
      <c r="R8" s="385" t="str">
        <f>IF(AND('Dental health 2016-18'!G65="Positive outlier",
        OR('Dental health 2016-18'!I65="Positive outlier", 'Dental health 2016-18'!I65="Positive alert x2")),
    " ++*",
IF(AND('Dental health 2016-18'!G65="Positive outlier",
       'Dental health 2016-18'!I65&lt;&gt;"Positive outlier"),
    " ++",
IF(AND(OR('Dental health 2016-18'!G65="Positive alert", 'Dental health 2016-18'!G65="Positive alert x2"),
       OR('Dental health 2016-18'!I65="Positive alert", 'Dental health 2016-18'!I65="Positive alert x2")),
    " +*",
IF(AND('Dental health 2016-18'!G65="Positive alert",
       'Dental health 2016-18'!I65&lt;&gt;"Positive alert"),
    " +",
IF(AND('Dental health 2016-18'!G65="Negative alert",
       'Dental health 2016-18'!I65&lt;&gt;"Negative alert"),
    " -",
IF(AND(OR('Dental health 2016-18'!G65="Negative alert", 'Dental health 2016-18'!G65="Negative alert x2"),
       OR('Dental health 2016-18'!I65="Negative alert", 'Dental health 2016-18'!I65="Negative alert x2")),
    " -*",
IF(AND('Dental health 2016-18'!G65="Negative outlier",
       'Dental health 2016-18'!I65&lt;&gt;"Negative outlier"),
    " - -",
IF(AND('Dental health 2016-18'!G65="Negative outlier",
       OR('Dental health 2016-18'!I65="Negative outlier", 'Dental health 2016-18'!I65="Negative alert x2")),
    " - -*",
""))))))))</f>
        <v/>
      </c>
      <c r="S8" s="80"/>
      <c r="T8" s="68"/>
    </row>
    <row r="9" spans="2:20" ht="16.5" customHeight="1" x14ac:dyDescent="0.45">
      <c r="B9" s="386" t="s">
        <v>8</v>
      </c>
      <c r="C9" s="387" t="str">
        <f>IF(AND('Consent 2016-18'!M9="Positive outlier",
        OR('Consent 2016-18'!N9="Positive outlier", 'Consent 2016-18'!N9="Positive alert x2")),
    " ++*",
IF(AND('Consent 2016-18'!M9="Positive outlier",
       'Consent 2016-18'!N9&lt;&gt;"Positive outlier"),
    " ++",
IF(AND(OR('Consent 2016-18'!M9="Positive alert", 'Consent 2016-18'!M9="Positive alert x2"),
       OR('Consent 2016-18'!N9="Positive alert", 'Consent 2016-18'!N9="Positive alert x2")),
    " +*",
IF(AND('Consent 2016-18'!M9="Positive alert",
       'Consent 2016-18'!N9&lt;&gt;"Positive alert"),
    " +",
IF(AND('Consent 2016-18'!M9="Negative alert",
       'Consent 2016-18'!N9&lt;&gt;"Negative alert"),
    " -",
IF(AND(OR('Consent 2016-18'!M9="Negative alert", 'Consent 2016-18'!M9="Negative alert x2"),
       OR('Consent 2016-18'!N9="Negative alert", 'Consent 2016-18'!N9="Negative alert x2")),
    " -*",
IF(AND('Consent 2016-18'!M9="Negative outlier",
       'Consent 2016-18'!N9&lt;&gt;"Negative outlier"),
    " - -",
IF(AND('Consent 2016-18'!M9="Negative outlier",
       'Consent 2016-18'!N9="Negative outlier"),
    " - -*",
IF('Consent 2016-18'!M9="Not plotted",
    "Not plotted",
"")))))))))</f>
        <v xml:space="preserve"> ++*</v>
      </c>
      <c r="D9" s="387" t="str">
        <f>IF(AND('Child growth 2016-18'!O8="Positive outlier",
        OR('Child growth 2016-18'!P8="Positive outlier", 'Child growth 2016-18'!P8="Positive alert x2")),
    " ++*",
IF(AND('Child growth 2016-18'!O8="Positive outlier",
       'Child growth 2016-18'!P8&lt;&gt;"Positive outlier"),
    " ++",
IF(AND(OR('Child growth 2016-18'!O8="Positive alert", 'Child growth 2016-18'!O8="Positive alert x2"),
       OR('Child growth 2016-18'!P8="Positive alert", 'Child growth 2016-18'!P8="Positive alert x2")),
    " +*",
IF(AND('Child growth 2016-18'!O8="Positive alert",
       'Child growth 2016-18'!P8&lt;&gt;"Positive alert"),
    " +",
IF(AND('Child growth 2016-18'!O8="Negative alert",
       'Child growth 2016-18'!P8&lt;&gt;"Negative alert"),
    " -",
IF(AND(OR('Child growth 2016-18'!O8="Negative alert", 'Child growth 2016-18'!O8="Negative alert x2"),
       OR('Child growth 2016-18'!P8="Negative alert", 'Child growth 2016-18'!P8="Negative alert x2")),
    " -*",
IF(AND('Child growth 2016-18'!O8="Negative outlier",
       'Child growth 2016-18'!P8&lt;&gt;"Negative outlier"),
    " - -",
IF(AND('Child growth 2016-18'!O8="Negative outlier",
       'Child growth 2016-18'!P8="Negative outlier"),
    " - -*",
IF('Child growth 2016-18'!O8="Not plotted",
    "Not plotted",
"")))))))))</f>
        <v xml:space="preserve"> ++</v>
      </c>
      <c r="E9" s="388" t="str">
        <f>IF(AND('Dental health 2016-18'!K9="Positive outlier", 'Dental health 2016-18'!L9="Positive outlier"), " ++*",
 IF(AND('Dental health 2016-18'!K9="Positive outlier", 'Dental health 2016-18'!L9&lt;&gt;"Positive outlier"), " ++",
 IF(AND(OR('Dental health 2016-18'!K9="Positive alert", 'Dental health 2016-18'!K9="Positive alert x2"),
         OR('Dental health 2016-18'!L9="Positive alert", 'Dental health 2016-18'!L9="Positive alert x2")), " +*",
 IF(AND('Dental health 2016-18'!K9="Positive alert", 'Dental health 2016-18'!L9&lt;&gt;"Positive alert"), " +",
 IF(AND('Dental health 2016-18'!K9="Negative alert", 'Dental health 2016-18'!L9&lt;&gt;"Negative alert"), " -",
IF(AND(OR('Dental health 2016-18'!K9="Negative alert", 'Dental health 2016-18'!K9="Negative alert x2"),
         OR('Dental health 2016-18'!L9="Negative alert", 'Dental health 2016-18'!L9="Negative alert x2")),  " -*",
 IF(AND('Dental health 2016-18'!K9="Negative outlier", 'Dental health 2016-18'!L9&lt;&gt;"Negative outlier"), " - -",
 IF(AND('Dental health 2016-18'!K9="Negative outlier", 'Dental health 2016-18'!L9="Negative outlier"), " - -*",
 ""))))))))</f>
        <v xml:space="preserve"> ++</v>
      </c>
      <c r="F9" s="388" t="str">
        <f>IF(AND('Facial growth 2016-18'!K9="Positive outlier",
        OR('Facial growth 2016-18'!L9="Positive outlier", 'Facial growth 2016-18'!L9="Positive alert x2")),
    " ++*",
IF(AND('Facial growth 2016-18'!K9="Positive outlier",
       'Facial growth 2016-18'!L9&lt;&gt;"Positive outlier"),
    " ++",
IF(AND(OR('Facial growth 2016-18'!K9="Positive alert", 'Facial growth 2016-18'!K9="Positive alert x2"),
       OR('Facial growth 2016-18'!L9="Positive alert", 'Facial growth 2016-18'!L9="Positive alert x2")),
    " +*",
IF(AND('Facial growth 2016-18'!K9="Positive alert",
       'Facial growth 2016-18'!L9&lt;&gt;"Positive alert"),
    " +",
IF(AND('Facial growth 2016-18'!K9="Negative alert",
       'Facial growth 2016-18'!L9&lt;&gt;"Negative alert"),
    " -",
IF(AND(OR('Facial growth 2016-18'!K9="Negative alert", 'Facial growth 2016-18'!K9="Negative alert x2"),
       OR('Facial growth 2016-18'!L9="Negative alert", 'Facial growth 2016-18'!L9="Negative alert x2")),
    " -*",
IF(AND('Facial growth 2016-18'!K9="Negative outlier",
       'Facial growth 2016-18'!L9&lt;&gt;"Negative outlier"),
    " - -",
IF(AND('Facial growth 2016-18'!K9="Negative outlier",
       'Facial growth 2016-18'!L9="Negative outlier"),
    " - -*",
IF('Facial growth 2016-18'!K9="Not plotted",
    "Not plotted",
"")))))))))</f>
        <v/>
      </c>
      <c r="G9" s="388" t="str">
        <f>IF(AND('Speech 2016-18'!M9="Positive outlier",
        OR('Speech 2016-18'!N9="Positive outlier", 'Speech 2016-18'!N9="Positive alert x2")),
    " ++*",
IF(AND('Speech 2016-18'!M9="Positive outlier",
       'Speech 2016-18'!N9&lt;&gt;"Positive outlier"),
    " ++",
IF(AND(OR('Speech 2016-18'!M9="Positive alert", 'Speech 2016-18'!M9="Positive alert x2"),
       OR('Speech 2016-18'!N9="Positive alert", 'Speech 2016-18'!N9="Positive alert x2")),
    " +*",
IF(AND('Speech 2016-18'!M9="Positive alert",
       'Speech 2016-18'!N9&lt;&gt;"Positive alert"),
    " +",
IF(AND('Speech 2016-18'!M9="Negative alert",
       'Speech 2016-18'!N9&lt;&gt;"Negative alert"),
    " -",
IF(AND(OR('Speech 2016-18'!M9="Negative alert", 'Speech 2016-18'!M9="Negative alert x2"),
       OR('Speech 2016-18'!N9="Negative alert", 'Speech 2016-18'!N9="Negative alert x2")),
    " -*",
IF(AND('Speech 2016-18'!M9="Negative outlier",
       'Speech 2016-18'!N9&lt;&gt;"Negative outlier"),
    " - -",
IF(AND('Speech 2016-18'!M9="Negative outlier",
       'Speech 2016-18'!N9="Negative outlier"),
    " - -*",
IF('Speech 2016-18'!M9="Not plotted",
    "Not plotted",
"")))))))))</f>
        <v/>
      </c>
      <c r="H9" s="389" t="str">
        <f>IF(AND('Psychology 2016-18'!K9="Positive outlier",
        OR('Psychology 2016-18'!L9="Positive outlier", 'Psychology 2016-18'!L9="Positive alert x2")),
    " ++*",
IF(AND('Psychology 2016-18'!K9="Positive outlier",
       'Psychology 2016-18'!L9&lt;&gt;"Positive outlier"),
    " ++",
IF(AND(OR('Psychology 2016-18'!K9="Positive alert", 'Psychology 2016-18'!K9="Positive alert x2"),
       OR('Psychology 2016-18'!L9="Positive alert", 'Psychology 2016-18'!L9="Positive alert x2")),
    " +*",
IF(AND('Psychology 2016-18'!K9="Positive alert",
       'Psychology 2016-18'!L9&lt;&gt;"Positive alert"),
    " +",
IF(AND('Psychology 2016-18'!K9="Negative alert",
       'Psychology 2016-18'!L9&lt;&gt;"Negative alert"),
    " -",
IF(AND(OR('Psychology 2016-18'!K9="Negative alert", 'Psychology 2016-18'!K9="Negative alert x2"),
       OR('Psychology 2016-18'!L9="Negative alert", 'Psychology 2016-18'!L9="Negative alert x2")),
    " -*",
IF(AND('Psychology 2016-18'!K9="Negative outlier",
       'Psychology 2016-18'!L9&lt;&gt;"Negative outlier"),
    " - -",
IF(AND('Psychology 2016-18'!K9="Negative outlier",
       'Psychology 2016-18'!L9="Negative outlier"),
    " - -*",
IF('Psychology 2016-18'!K9="Not plotted",
    "Not plotted",
"")))))))))</f>
        <v/>
      </c>
      <c r="I9" s="391" t="str">
        <f>IF(AND('Child growth 2016-18'!N36="Positive outlier",
        OR('Child growth 2016-18'!O36="Positive outlier", 'Child growth 2016-18'!O36="Positive alert x2")),
    " ++*",
IF(AND('Child growth 2016-18'!N36="Positive outlier",
       'Child growth 2016-18'!O36&lt;&gt;"Positive outlier"),
    " ++",
IF(AND(OR('Child growth 2016-18'!N36="Positive alert", 'Child growth 2016-18'!N36="Positive alert x2"),
       OR('Child growth 2016-18'!O36="Positive alert", 'Child growth 2016-18'!O36="Positive alert x2")),
    " +*",
IF(AND('Child growth 2016-18'!N36="Positive alert",
       'Child growth 2016-18'!O36&lt;&gt;"Positive alert"),
    " +",
IF(AND('Child growth 2016-18'!N36="Negative alert",
       'Child growth 2016-18'!O36&lt;&gt;"Negative alert"),
    " -",
IF(AND(OR('Child growth 2016-18'!N36="Negative alert", 'Child growth 2016-18'!N36="Negative alert x2"),
       OR('Child growth 2016-18'!O36="Negative alert", 'Child growth 2016-18'!O36="Negative alert x2")),
    " -*",
IF(AND('Child growth 2016-18'!N36="Negative outlier",
       'Child growth 2016-18'!O36&lt;&gt;"Negative outlier"),
    " - -",
IF(AND('Child growth 2016-18'!N36="Negative outlier",
       'Child growth 2016-18'!O36="Negative outlier"),
    " - -*",
IF('Child growth 2016-18'!N36="Not plotted",
    "Not plotted",
"")))))))))</f>
        <v/>
      </c>
      <c r="J9" s="388" t="str">
        <f>IF(AND('Dental health 2016-18'!I38="Positive outlier",
        OR('Dental health 2016-18'!N38="Positive outlier", 'Dental health 2016-18'!N38="Positive alert x2")),
    " ++*",
IF(AND('Dental health 2016-18'!I38="Positive outlier",
       'Dental health 2016-18'!N38&lt;&gt;"Positive outlier"),
    " ++",
IF(AND(OR('Dental health 2016-18'!I38="Positive alert", 'Dental health 2016-18'!I38="Positive alert x2"),
       OR('Dental health 2016-18'!N38="Positive alert", 'Dental health 2016-18'!N38="Positive alert x2")),
    " +*",
IF(AND('Dental health 2016-18'!I38="Positive alert",
       'Dental health 2016-18'!N38&lt;&gt;"Positive alert"),
    " +",
IF(AND('Dental health 2016-18'!I38="Negative alert",
       'Dental health 2016-18'!N38&lt;&gt;"Negative alert"),
    " -",
IF(AND(OR('Dental health 2016-18'!I38="Negative alert", 'Dental health 2016-18'!I38="Negative alert x2"),
       OR('Dental health 2016-18'!N38="Negative alert", 'Dental health 2016-18'!N38="Negative alert x2")),
    " -*",
IF(AND('Dental health 2016-18'!I38="Negative outlier",
       'Dental health 2016-18'!N38&lt;&gt;"Negative outlier"),
    " - -",
IF(AND('Dental health 2016-18'!I38="Negative outlier",
       'Dental health 2016-18'!N38="Negative outlier"),
    " - -*",
IF('Dental health 2016-18'!I38="Not plotted",
    "Not plotted",
"")))))))))</f>
        <v/>
      </c>
      <c r="K9" s="388" t="str">
        <f>IF(AND('Dental health 2016-18'!M38="Positive outlier",
        OR('Dental health 2016-18'!O38="Positive outlier", 'Dental health 2016-18'!O38="Positive alert x2")),
    " ++*",
IF(AND('Dental health 2016-18'!M38="Positive outlier",
       'Dental health 2016-18'!O38&lt;&gt;"Positive outlier"),
    " ++",
IF(AND(OR('Dental health 2016-18'!M38="Positive alert", 'Dental health 2016-18'!M38="Positive alert x2"),
       OR('Dental health 2016-18'!O38="Positive alert", 'Dental health 2016-18'!O38="Positive alert x2")),
    " +*",
IF(AND('Dental health 2016-18'!M38="Positive alert",
       'Dental health 2016-18'!O38&lt;&gt;"Positive alert"),
    " +",
IF(AND('Dental health 2016-18'!M38="Negative alert",
       'Dental health 2016-18'!O38&lt;&gt;"Negative alert"),
    " -",
IF(AND(OR('Dental health 2016-18'!M38="Negative alert", 'Dental health 2016-18'!M38="Negative alert x2"),
       OR('Dental health 2016-18'!O38="Negative alert", 'Dental health 2016-18'!O38="Negative alert x2")),
    " -*",
IF(AND('Dental health 2016-18'!M38="Negative outlier",
       'Dental health 2016-18'!O38&lt;&gt;"Negative outlier"),
    " - -",
IF(AND('Dental health 2016-18'!M38="Negative outlier",
       'Dental health 2016-18'!O38="Negative outlier"),
    " - -*",
IF('Dental health 2016-18'!M38="Not plotted",
    "Not plotted",
"")))))))))</f>
        <v/>
      </c>
      <c r="L9" s="492" t="str">
        <f>IF(AND('Facial growth 2016-18'!L38="Positive outlier",
        OR('Facial growth 2016-18'!M38="Positive outlier", 'Facial growth 2016-18'!M38="Positive alert x2")),
    " ++*",
IF(AND('Facial growth 2016-18'!L38="Positive outlier",
       'Facial growth 2016-18'!M38&lt;&gt;"Positive outlier"),
    " ++",
IF(AND(OR('Facial growth 2016-18'!L38="Positive alert", 'Facial growth 2016-18'!L38="Positive alert x2"),
       OR('Facial growth 2016-18'!M38="Positive alert", 'Facial growth 2016-18'!M38="Positive alert x2")),
    " +*",
IF(AND('Facial growth 2016-18'!L38="Positive alert",
       'Facial growth 2016-18'!M38&lt;&gt;"Positive alert"),
    " +",
IF(AND('Facial growth 2016-18'!L38="Negative alert",
       'Facial growth 2016-18'!M38&lt;&gt;"Negative alert"),
    " -",
IF(AND(OR('Facial growth 2016-18'!L38="Negative alert", 'Facial growth 2016-18'!L38="Negative alert x2"),
       OR('Facial growth 2016-18'!M38="Negative alert", 'Facial growth 2016-18'!M38="Negative alert x2")),
    " -*",
IF(AND('Facial growth 2016-18'!L38="Negative outlier",
       'Facial growth 2016-18'!M38&lt;&gt;"Negative outlier"),
    " - -",
IF(AND('Facial growth 2016-18'!L38="Negative outlier",
       'Facial growth 2016-18'!M38="Negative outlier"),
    " - -*",
IF('Facial growth 2016-18'!L38="Not plotted",
    "Not plotted",
"")))))))))</f>
        <v/>
      </c>
      <c r="M9" s="388" t="str">
        <f>IF(AND('Speech 2016-18'!I39="Positive outlier",
        OR('Speech 2016-18'!R39="Positive outlier", 'Speech 2016-18'!R39="Positive alert x2")),
    " ++*",
IF(AND('Speech 2016-18'!I39="Positive outlier",
       'Speech 2016-18'!R39&lt;&gt;"Positive outlier"),
    " ++",
IF(AND(OR('Speech 2016-18'!I39="Positive alert", 'Speech 2016-18'!I39="Positive alert x2"),
       OR('Speech 2016-18'!R39="Positive alert", 'Speech 2016-18'!R39="Positive alert x2")),
    " +*",
IF(AND('Speech 2016-18'!I39="Positive alert",
       'Speech 2016-18'!R39&lt;&gt;"Positive alert"),
    " +",
IF(AND('Speech 2016-18'!I39="Negative alert",
       'Speech 2016-18'!R39&lt;&gt;"Negative alert"),
    " -",
IF(AND(OR('Speech 2016-18'!I39="Negative alert", 'Speech 2016-18'!I39="Negative alert x2"),
       OR('Speech 2016-18'!R39="Negative alert", 'Speech 2016-18'!R39="Negative alert x2")),
    " -*",
IF(AND('Speech 2016-18'!I39="Negative outlier",
       'Speech 2016-18'!R39&lt;&gt;"Negative outlier"),
    " - -",
IF(AND('Speech 2016-18'!I39="Negative outlier",
       OR('Speech 2016-18'!R39="Negative outlier", 'Speech 2016-18'!R39="Negative alert x2")),
    " - -*",
IF('Speech 2016-18'!I39="Not plotted",
    "Not plotted",
"")))))))))</f>
        <v xml:space="preserve"> -</v>
      </c>
      <c r="N9" s="388" t="str">
        <f>IF(AND('Speech 2016-18'!M39="Positive outlier",
        OR('Speech 2016-18'!S39="Positive outlier", 'Speech 2016-18'!S39="Positive alert x2")),
    " ++*",
IF(AND('Speech 2016-18'!M39="Positive outlier",
       'Speech 2016-18'!S39&lt;&gt;"Positive outlier"),
    " ++",
IF(AND(OR('Speech 2016-18'!M39="Positive alert", 'Speech 2016-18'!M39="Positive alert x2"),
       OR('Speech 2016-18'!S39="Positive alert", 'Speech 2016-18'!S39="Positive alert x2")),
    " +*",
IF(AND('Speech 2016-18'!M39="Positive alert",
       'Speech 2016-18'!S39&lt;&gt;"Positive alert"),
    " +",
IF(AND('Speech 2016-18'!M39="Negative alert",
       'Speech 2016-18'!S39&lt;&gt;"Negative alert"),
    " -",
IF(AND(OR('Speech 2016-18'!M39="Negative alert", 'Speech 2016-18'!M39="Negative alert x2"),
       OR('Speech 2016-18'!S39="Negative alert", 'Speech 2016-18'!S39="Negative alert x2")),
    " -*",
IF(AND('Speech 2016-18'!M39="Negative outlier",
       'Speech 2016-18'!S39&lt;&gt;"Negative outlier"),
    " - -",
IF(AND('Speech 2016-18'!M39="Negative outlier",
       OR('Speech 2016-18'!S39="Negative outlier", 'Speech 2016-18'!S39="Negative alert x2")),
    " - -*",
IF('Speech 2016-18'!M39="Not plotted",
    "Not plotted",
"")))))))))</f>
        <v xml:space="preserve"> -*</v>
      </c>
      <c r="O9" s="388" t="str">
        <f>IF(AND('Speech 2016-18'!Q39="Positive outlier",
        OR('Speech 2016-18'!T39="Positive outlier", 'Speech 2016-18'!T39="Positive alert x2")),
    " ++*",
IF(AND('Speech 2016-18'!Q39="Positive outlier",
       'Speech 2016-18'!T39&lt;&gt;"Positive outlier"),
    " ++",
IF(AND(OR('Speech 2016-18'!Q39="Positive alert", 'Speech 2016-18'!Q39="Positive alert x2"),
       OR('Speech 2016-18'!T39="Positive alert", 'Speech 2016-18'!T39="Positive alert x2")),
    " +*",
IF(AND('Speech 2016-18'!Q39="Positive alert",
       'Speech 2016-18'!T39&lt;&gt;"Positive alert"),
    " +",
IF(AND('Speech 2016-18'!Q39="Negative alert",
       'Speech 2016-18'!T39&lt;&gt;"Negative alert"),
    " -",
IF(AND(OR('Speech 2016-18'!Q39="Negative alert", 'Speech 2016-18'!Q39="Negative alert x2"),
       OR('Speech 2016-18'!T39="Negative alert", 'Speech 2016-18'!T39="Negative alert x2")),
    " -*",
IF(AND('Speech 2016-18'!Q39="Negative outlier",
       'Speech 2016-18'!T39&lt;&gt;"Negative outlier"),
    " - -",
IF(AND('Speech 2016-18'!Q39="Negative outlier",
       OR('Speech 2016-18'!T39="Negative outlier", 'Speech 2016-18'!T39="Negative alert x2")),
    " - -*",
IF('Speech 2016-18'!Q39="Not plotted",
    "Not plotted",
"")))))))))</f>
        <v xml:space="preserve"> -</v>
      </c>
      <c r="P9" s="390" t="str">
        <f>IF(AND('Psychology 2016-18'!N38="Positive outlier",
        OR('Psychology 2016-18'!O38="Positive outlier", 'Psychology 2016-18'!O38="Positive alert x2")),
    " ++*",
IF(AND('Psychology 2016-18'!N38="Positive outlier",
       'Psychology 2016-18'!O38&lt;&gt;"Positive outlier"),
    " ++",
IF(AND(OR('Psychology 2016-18'!N38="Positive alert", 'Psychology 2016-18'!N38="Positive alert x2"),
       OR('Psychology 2016-18'!O38="Positive alert", 'Psychology 2016-18'!O38="Positive alert x2")),
    " +*",
IF(AND('Psychology 2016-18'!N38="Positive alert",
       'Psychology 2016-18'!O38&lt;&gt;"Positive alert"),
    " +",
IF(AND('Psychology 2016-18'!N38="Negative alert",
       'Psychology 2016-18'!O38&lt;&gt;"Negative alert"),
    " -",
IF(AND(OR('Psychology 2016-18'!N38="Negative alert", 'Psychology 2016-18'!N38="Negative alert x2"),
       OR('Psychology 2016-18'!O38="Negative alert", 'Psychology 2016-18'!O38="Negative alert x2")),
    " -*",
IF(AND('Psychology 2016-18'!N38="Negative outlier",
       'Psychology 2016-18'!O38&lt;&gt;"Negative outlier"),
    " - -",
IF(AND('Psychology 2016-18'!N38="Negative outlier",
       OR('Psychology 2016-18'!O38="Negative outlier", 'Psychology 2016-18'!O38="Negative alert x2")),
    " - -*",
""))))))))</f>
        <v xml:space="preserve"> ++*</v>
      </c>
      <c r="Q9" s="387" t="str">
        <f>IF(AND('Dental health 2016-18'!E66="Positive outlier",
        OR('Dental health 2016-18'!H66="Positive outlier", 'Dental health 2016-18'!H66="Positive alert x2")),
    " ++*",
IF(AND('Dental health 2016-18'!E66="Positive outlier",
       'Dental health 2016-18'!H66&lt;&gt;"Positive outlier"),
    " ++",
IF(AND(OR('Dental health 2016-18'!E66="Positive alert", 'Dental health 2016-18'!E66="Positive alert x2"),
       OR('Dental health 2016-18'!H66="Positive alert", 'Dental health 2016-18'!H66="Positive alert x2")),
    " +*",
IF(AND('Dental health 2016-18'!E66="Positive alert",
       'Dental health 2016-18'!H66&lt;&gt;"Positive alert"),
    " +",
IF(AND('Dental health 2016-18'!E66="Negative alert",
       'Dental health 2016-18'!H66&lt;&gt;"Negative alert"),
    " -",
IF(AND(OR('Dental health 2016-18'!E66="Negative alert", 'Dental health 2016-18'!E66="Negative alert x2"),
       OR('Dental health 2016-18'!H66="Negative alert", 'Dental health 2016-18'!H66="Negative alert x2")),
    " -*",
IF(AND('Dental health 2016-18'!E66="Negative outlier",
       'Dental health 2016-18'!H66&lt;&gt;"Negative outlier"),
    " - -",
IF(AND('Dental health 2016-18'!E66="Negative outlier",
       OR('Dental health 2016-18'!H66="Negative outlier", 'Dental health 2016-18'!H66="Negative alert x2")),
    " - -*",
""))))))))</f>
        <v/>
      </c>
      <c r="R9" s="389" t="str">
        <f>IF(AND('Dental health 2016-18'!G66="Positive outlier",
        OR('Dental health 2016-18'!I66="Positive outlier", 'Dental health 2016-18'!I66="Positive alert x2")),
    " ++*",
IF(AND('Dental health 2016-18'!G66="Positive outlier",
       'Dental health 2016-18'!I66&lt;&gt;"Positive outlier"),
    " ++",
IF(AND(OR('Dental health 2016-18'!G66="Positive alert", 'Dental health 2016-18'!G66="Positive alert x2"),
       OR('Dental health 2016-18'!I66="Positive alert", 'Dental health 2016-18'!I66="Positive alert x2")),
    " +*",
IF(AND('Dental health 2016-18'!G66="Positive alert",
       'Dental health 2016-18'!I66&lt;&gt;"Positive alert"),
    " +",
IF(AND('Dental health 2016-18'!G66="Negative alert",
       'Dental health 2016-18'!I66&lt;&gt;"Negative alert"),
    " -",
IF(AND(OR('Dental health 2016-18'!G66="Negative alert", 'Dental health 2016-18'!G66="Negative alert x2"),
       OR('Dental health 2016-18'!I66="Negative alert", 'Dental health 2016-18'!I66="Negative alert x2")),
    " -*",
IF(AND('Dental health 2016-18'!G66="Negative outlier",
       'Dental health 2016-18'!I66&lt;&gt;"Negative outlier"),
    " - -",
IF(AND('Dental health 2016-18'!G66="Negative outlier",
       OR('Dental health 2016-18'!I66="Negative outlier", 'Dental health 2016-18'!I66="Negative alert x2")),
    " - -*",
""))))))))</f>
        <v/>
      </c>
      <c r="S9" s="54"/>
      <c r="T9" s="68"/>
    </row>
    <row r="10" spans="2:20" ht="16.5" customHeight="1" x14ac:dyDescent="0.45">
      <c r="B10" s="386" t="s">
        <v>9</v>
      </c>
      <c r="C10" s="387" t="str">
        <f>IF(AND('Consent 2016-18'!M10="Positive outlier",
        OR('Consent 2016-18'!N10="Positive outlier", 'Consent 2016-18'!N10="Positive alert x2")),
    " ++*",
IF(AND('Consent 2016-18'!M10="Positive outlier",
       'Consent 2016-18'!N10&lt;&gt;"Positive outlier"),
    " ++",
IF(AND(OR('Consent 2016-18'!M10="Positive alert", 'Consent 2016-18'!M10="Positive alert x2"),
       OR('Consent 2016-18'!N10="Positive alert", 'Consent 2016-18'!N10="Positive alert x2")),
    " +*",
IF(AND('Consent 2016-18'!M10="Positive alert",
       'Consent 2016-18'!N10&lt;&gt;"Positive alert"),
    " +",
IF(AND('Consent 2016-18'!M10="Negative alert",
       'Consent 2016-18'!N10&lt;&gt;"Negative alert"),
    " -",
IF(AND(OR('Consent 2016-18'!M10="Negative alert", 'Consent 2016-18'!M10="Negative alert x2"),
       OR('Consent 2016-18'!N10="Negative alert", 'Consent 2016-18'!N10="Negative alert x2")),
    " -*",
IF(AND('Consent 2016-18'!M10="Negative outlier",
       'Consent 2016-18'!N10&lt;&gt;"Negative outlier"),
    " - -",
IF(AND('Consent 2016-18'!M10="Negative outlier",
       'Consent 2016-18'!N10="Negative outlier"),
    " - -*",
IF('Consent 2016-18'!M10="Not plotted",
    "Not plotted",
"")))))))))</f>
        <v xml:space="preserve"> +</v>
      </c>
      <c r="D10" s="387" t="str">
        <f>IF(AND('Child growth 2016-18'!O9="Positive outlier",
        OR('Child growth 2016-18'!P9="Positive outlier", 'Child growth 2016-18'!P9="Positive alert x2")),
    " ++*",
IF(AND('Child growth 2016-18'!O9="Positive outlier",
       'Child growth 2016-18'!P9&lt;&gt;"Positive outlier"),
    " ++",
IF(AND(OR('Child growth 2016-18'!O9="Positive alert", 'Child growth 2016-18'!O9="Positive alert x2"),
       OR('Child growth 2016-18'!P9="Positive alert", 'Child growth 2016-18'!P9="Positive alert x2")),
    " +*",
IF(AND('Child growth 2016-18'!O9="Positive alert",
       'Child growth 2016-18'!P9&lt;&gt;"Positive alert"),
    " +",
IF(AND('Child growth 2016-18'!O9="Negative alert",
       'Child growth 2016-18'!P9&lt;&gt;"Negative alert"),
    " -",
IF(AND(OR('Child growth 2016-18'!O9="Negative alert", 'Child growth 2016-18'!O9="Negative alert x2"),
       OR('Child growth 2016-18'!P9="Negative alert", 'Child growth 2016-18'!P9="Negative alert x2")),
    " -*",
IF(AND('Child growth 2016-18'!O9="Negative outlier",
       'Child growth 2016-18'!P9&lt;&gt;"Negative outlier"),
    " - -",
IF(AND('Child growth 2016-18'!O9="Negative outlier",
       'Child growth 2016-18'!P9="Negative outlier"),
    " - -*",
IF('Child growth 2016-18'!O9="Not plotted",
    "Not plotted",
"")))))))))</f>
        <v xml:space="preserve"> ++</v>
      </c>
      <c r="E10" s="388" t="str">
        <f>IF(AND('Dental health 2016-18'!K10="Positive outlier", 'Dental health 2016-18'!L10="Positive outlier"), " ++*",
 IF(AND('Dental health 2016-18'!K10="Positive outlier", 'Dental health 2016-18'!L10&lt;&gt;"Positive outlier"), " ++",
 IF(AND(OR('Dental health 2016-18'!K10="Positive alert", 'Dental health 2016-18'!K10="Positive alert x2"),
         OR('Dental health 2016-18'!L10="Positive alert", 'Dental health 2016-18'!L10="Positive alert x2")), " +*",
 IF(AND('Dental health 2016-18'!K10="Positive alert", 'Dental health 2016-18'!L10&lt;&gt;"Positive alert"), " +",
 IF(AND('Dental health 2016-18'!K10="Negative alert", 'Dental health 2016-18'!L10&lt;&gt;"Negative alert"), " -",
IF(AND(OR('Dental health 2016-18'!K10="Negative alert", 'Dental health 2016-18'!K10="Negative alert x2"),
         OR('Dental health 2016-18'!L10="Negative alert", 'Dental health 2016-18'!L10="Negative alert x2")),  " -*",
 IF(AND('Dental health 2016-18'!K10="Negative outlier", 'Dental health 2016-18'!L10&lt;&gt;"Negative outlier"), " - -",
 IF(AND('Dental health 2016-18'!K10="Negative outlier", 'Dental health 2016-18'!L10="Negative outlier"), " - -*",
 ""))))))))</f>
        <v xml:space="preserve"> ++</v>
      </c>
      <c r="F10" s="388" t="str">
        <f>IF(AND('Facial growth 2016-18'!K10="Positive outlier",
        OR('Facial growth 2016-18'!L10="Positive outlier", 'Facial growth 2016-18'!L10="Positive alert x2")),
    " ++*",
IF(AND('Facial growth 2016-18'!K10="Positive outlier",
       'Facial growth 2016-18'!L10&lt;&gt;"Positive outlier"),
    " ++",
IF(AND(OR('Facial growth 2016-18'!K10="Positive alert", 'Facial growth 2016-18'!K10="Positive alert x2"),
       OR('Facial growth 2016-18'!L10="Positive alert", 'Facial growth 2016-18'!L10="Positive alert x2")),
    " +*",
IF(AND('Facial growth 2016-18'!K10="Positive alert",
       'Facial growth 2016-18'!L10&lt;&gt;"Positive alert"),
    " +",
IF(AND('Facial growth 2016-18'!K10="Negative alert",
       'Facial growth 2016-18'!L10&lt;&gt;"Negative alert"),
    " -",
IF(AND(OR('Facial growth 2016-18'!K10="Negative alert", 'Facial growth 2016-18'!K10="Negative alert x2"),
       OR('Facial growth 2016-18'!L10="Negative alert", 'Facial growth 2016-18'!L10="Negative alert x2")),
    " -*",
IF(AND('Facial growth 2016-18'!K10="Negative outlier",
       'Facial growth 2016-18'!L10&lt;&gt;"Negative outlier"),
    " - -",
IF(AND('Facial growth 2016-18'!K10="Negative outlier",
       'Facial growth 2016-18'!L10="Negative outlier"),
    " - -*",
IF('Facial growth 2016-18'!K10="Not plotted",
    "Not plotted",
"")))))))))</f>
        <v/>
      </c>
      <c r="G10" s="388" t="str">
        <f>IF(AND('Speech 2016-18'!M10="Positive outlier",
        OR('Speech 2016-18'!N10="Positive outlier", 'Speech 2016-18'!N10="Positive alert x2")),
    " ++*",
IF(AND('Speech 2016-18'!M10="Positive outlier",
       'Speech 2016-18'!N10&lt;&gt;"Positive outlier"),
    " ++",
IF(AND(OR('Speech 2016-18'!M10="Positive alert", 'Speech 2016-18'!M10="Positive alert x2"),
       OR('Speech 2016-18'!N10="Positive alert", 'Speech 2016-18'!N10="Positive alert x2")),
    " +*",
IF(AND('Speech 2016-18'!M10="Positive alert",
       'Speech 2016-18'!N10&lt;&gt;"Positive alert"),
    " +",
IF(AND('Speech 2016-18'!M10="Negative alert",
       'Speech 2016-18'!N10&lt;&gt;"Negative alert"),
    " -",
IF(AND(OR('Speech 2016-18'!M10="Negative alert", 'Speech 2016-18'!M10="Negative alert x2"),
       OR('Speech 2016-18'!N10="Negative alert", 'Speech 2016-18'!N10="Negative alert x2")),
    " -*",
IF(AND('Speech 2016-18'!M10="Negative outlier",
       'Speech 2016-18'!N10&lt;&gt;"Negative outlier"),
    " - -",
IF(AND('Speech 2016-18'!M10="Negative outlier",
       'Speech 2016-18'!N10="Negative outlier"),
    " - -*",
IF('Speech 2016-18'!M10="Not plotted",
    "Not plotted",
"")))))))))</f>
        <v/>
      </c>
      <c r="H10" s="389" t="str">
        <f>IF(AND('Psychology 2016-18'!K10="Positive outlier",
        OR('Psychology 2016-18'!L10="Positive outlier", 'Psychology 2016-18'!L10="Positive alert x2")),
    " ++*",
IF(AND('Psychology 2016-18'!K10="Positive outlier",
       'Psychology 2016-18'!L10&lt;&gt;"Positive outlier"),
    " ++",
IF(AND(OR('Psychology 2016-18'!K10="Positive alert", 'Psychology 2016-18'!K10="Positive alert x2"),
       OR('Psychology 2016-18'!L10="Positive alert", 'Psychology 2016-18'!L10="Positive alert x2")),
    " +*",
IF(AND('Psychology 2016-18'!K10="Positive alert",
       'Psychology 2016-18'!L10&lt;&gt;"Positive alert"),
    " +",
IF(AND('Psychology 2016-18'!K10="Negative alert",
       'Psychology 2016-18'!L10&lt;&gt;"Negative alert"),
    " -",
IF(AND(OR('Psychology 2016-18'!K10="Negative alert", 'Psychology 2016-18'!K10="Negative alert x2"),
       OR('Psychology 2016-18'!L10="Negative alert", 'Psychology 2016-18'!L10="Negative alert x2")),
    " -*",
IF(AND('Psychology 2016-18'!K10="Negative outlier",
       'Psychology 2016-18'!L10&lt;&gt;"Negative outlier"),
    " - -",
IF(AND('Psychology 2016-18'!K10="Negative outlier",
       'Psychology 2016-18'!L10="Negative outlier"),
    " - -*",
IF('Psychology 2016-18'!K10="Not plotted",
    "Not plotted",
"")))))))))</f>
        <v xml:space="preserve"> ++*</v>
      </c>
      <c r="I10" s="391" t="str">
        <f>IF(AND('Child growth 2016-18'!N37="Positive outlier",
        OR('Child growth 2016-18'!O37="Positive outlier", 'Child growth 2016-18'!O37="Positive alert x2")),
    " ++*",
IF(AND('Child growth 2016-18'!N37="Positive outlier",
       'Child growth 2016-18'!O37&lt;&gt;"Positive outlier"),
    " ++",
IF(AND(OR('Child growth 2016-18'!N37="Positive alert", 'Child growth 2016-18'!N37="Positive alert x2"),
       OR('Child growth 2016-18'!O37="Positive alert", 'Child growth 2016-18'!O37="Positive alert x2")),
    " +*",
IF(AND('Child growth 2016-18'!N37="Positive alert",
       'Child growth 2016-18'!O37&lt;&gt;"Positive alert"),
    " +",
IF(AND('Child growth 2016-18'!N37="Negative alert",
       'Child growth 2016-18'!O37&lt;&gt;"Negative alert"),
    " -",
IF(AND(OR('Child growth 2016-18'!N37="Negative alert", 'Child growth 2016-18'!N37="Negative alert x2"),
       OR('Child growth 2016-18'!O37="Negative alert", 'Child growth 2016-18'!O37="Negative alert x2")),
    " -*",
IF(AND('Child growth 2016-18'!N37="Negative outlier",
       'Child growth 2016-18'!O37&lt;&gt;"Negative outlier"),
    " - -",
IF(AND('Child growth 2016-18'!N37="Negative outlier",
       'Child growth 2016-18'!O37="Negative outlier"),
    " - -*",
IF('Child growth 2016-18'!N37="Not plotted",
    "Not plotted",
"")))))))))</f>
        <v/>
      </c>
      <c r="J10" s="388" t="str">
        <f>IF(AND('Dental health 2016-18'!I39="Positive outlier",
        OR('Dental health 2016-18'!N39="Positive outlier", 'Dental health 2016-18'!N39="Positive alert x2")),
    " ++*",
IF(AND('Dental health 2016-18'!I39="Positive outlier",
       'Dental health 2016-18'!N39&lt;&gt;"Positive outlier"),
    " ++",
IF(AND(OR('Dental health 2016-18'!I39="Positive alert", 'Dental health 2016-18'!I39="Positive alert x2"),
       OR('Dental health 2016-18'!N39="Positive alert", 'Dental health 2016-18'!N39="Positive alert x2")),
    " +*",
IF(AND('Dental health 2016-18'!I39="Positive alert",
       'Dental health 2016-18'!N39&lt;&gt;"Positive alert"),
    " +",
IF(AND('Dental health 2016-18'!I39="Negative alert",
       'Dental health 2016-18'!N39&lt;&gt;"Negative alert"),
    " -",
IF(AND(OR('Dental health 2016-18'!I39="Negative alert", 'Dental health 2016-18'!I39="Negative alert x2"),
       OR('Dental health 2016-18'!N39="Negative alert", 'Dental health 2016-18'!N39="Negative alert x2")),
    " -*",
IF(AND('Dental health 2016-18'!I39="Negative outlier",
       'Dental health 2016-18'!N39&lt;&gt;"Negative outlier"),
    " - -",
IF(AND('Dental health 2016-18'!I39="Negative outlier",
       'Dental health 2016-18'!N39="Negative outlier"),
    " - -*",
IF('Dental health 2016-18'!I39="Not plotted",
    "Not plotted",
"")))))))))</f>
        <v/>
      </c>
      <c r="K10" s="388" t="str">
        <f>IF(AND('Dental health 2016-18'!M39="Positive outlier",
        OR('Dental health 2016-18'!O39="Positive outlier", 'Dental health 2016-18'!O39="Positive alert x2")),
    " ++*",
IF(AND('Dental health 2016-18'!M39="Positive outlier",
       'Dental health 2016-18'!O39&lt;&gt;"Positive outlier"),
    " ++",
IF(AND(OR('Dental health 2016-18'!M39="Positive alert", 'Dental health 2016-18'!M39="Positive alert x2"),
       OR('Dental health 2016-18'!O39="Positive alert", 'Dental health 2016-18'!O39="Positive alert x2")),
    " +*",
IF(AND('Dental health 2016-18'!M39="Positive alert",
       'Dental health 2016-18'!O39&lt;&gt;"Positive alert"),
    " +",
IF(AND('Dental health 2016-18'!M39="Negative alert",
       'Dental health 2016-18'!O39&lt;&gt;"Negative alert"),
    " -",
IF(AND(OR('Dental health 2016-18'!M39="Negative alert", 'Dental health 2016-18'!M39="Negative alert x2"),
       OR('Dental health 2016-18'!O39="Negative alert", 'Dental health 2016-18'!O39="Negative alert x2")),
    " -*",
IF(AND('Dental health 2016-18'!M39="Negative outlier",
       'Dental health 2016-18'!O39&lt;&gt;"Negative outlier"),
    " - -",
IF(AND('Dental health 2016-18'!M39="Negative outlier",
       'Dental health 2016-18'!O39="Negative outlier"),
    " - -*",
IF('Dental health 2016-18'!M39="Not plotted",
    "Not plotted",
"")))))))))</f>
        <v/>
      </c>
      <c r="L10" s="492" t="str">
        <f>IF(AND('Facial growth 2016-18'!L39="Positive outlier",
        OR('Facial growth 2016-18'!M39="Positive outlier", 'Facial growth 2016-18'!M39="Positive alert x2")),
    " ++*",
IF(AND('Facial growth 2016-18'!L39="Positive outlier",
       'Facial growth 2016-18'!M39&lt;&gt;"Positive outlier"),
    " ++",
IF(AND(OR('Facial growth 2016-18'!L39="Positive alert", 'Facial growth 2016-18'!L39="Positive alert x2"),
       OR('Facial growth 2016-18'!M39="Positive alert", 'Facial growth 2016-18'!M39="Positive alert x2")),
    " +*",
IF(AND('Facial growth 2016-18'!L39="Positive alert",
       'Facial growth 2016-18'!M39&lt;&gt;"Positive alert"),
    " +",
IF(AND('Facial growth 2016-18'!L39="Negative alert",
       'Facial growth 2016-18'!M39&lt;&gt;"Negative alert"),
    " -",
IF(AND(OR('Facial growth 2016-18'!L39="Negative alert", 'Facial growth 2016-18'!L39="Negative alert x2"),
       OR('Facial growth 2016-18'!M39="Negative alert", 'Facial growth 2016-18'!M39="Negative alert x2")),
    " -*",
IF(AND('Facial growth 2016-18'!L39="Negative outlier",
       'Facial growth 2016-18'!M39&lt;&gt;"Negative outlier"),
    " - -",
IF(AND('Facial growth 2016-18'!L39="Negative outlier",
       'Facial growth 2016-18'!M39="Negative outlier"),
    " - -*",
IF('Facial growth 2016-18'!L39="Not plotted",
    "Not plotted",
"")))))))))</f>
        <v/>
      </c>
      <c r="M10" s="388" t="str">
        <f>IF(AND('Speech 2016-18'!I40="Positive outlier",
        OR('Speech 2016-18'!R40="Positive outlier", 'Speech 2016-18'!R40="Positive alert x2")),
    " ++*",
IF(AND('Speech 2016-18'!I40="Positive outlier",
       'Speech 2016-18'!R40&lt;&gt;"Positive outlier"),
    " ++",
IF(AND(OR('Speech 2016-18'!I40="Positive alert", 'Speech 2016-18'!I40="Positive alert x2"),
       OR('Speech 2016-18'!R40="Positive alert", 'Speech 2016-18'!R40="Positive alert x2")),
    " +*",
IF(AND('Speech 2016-18'!I40="Positive alert",
       'Speech 2016-18'!R40&lt;&gt;"Positive alert"),
    " +",
IF(AND('Speech 2016-18'!I40="Negative alert",
       'Speech 2016-18'!R40&lt;&gt;"Negative alert"),
    " -",
IF(AND(OR('Speech 2016-18'!I40="Negative alert", 'Speech 2016-18'!I40="Negative alert x2"),
       OR('Speech 2016-18'!R40="Negative alert", 'Speech 2016-18'!R40="Negative alert x2")),
    " -*",
IF(AND('Speech 2016-18'!I40="Negative outlier",
       'Speech 2016-18'!R40&lt;&gt;"Negative outlier"),
    " - -",
IF(AND('Speech 2016-18'!I40="Negative outlier",
       OR('Speech 2016-18'!R40="Negative outlier", 'Speech 2016-18'!R40="Negative alert x2")),
    " - -*",
IF('Speech 2016-18'!I40="Not plotted",
    "Not plotted",
"")))))))))</f>
        <v/>
      </c>
      <c r="N10" s="388" t="str">
        <f>IF(AND('Speech 2016-18'!M40="Positive outlier",
        OR('Speech 2016-18'!S40="Positive outlier", 'Speech 2016-18'!S40="Positive alert x2")),
    " ++*",
IF(AND('Speech 2016-18'!M40="Positive outlier",
       'Speech 2016-18'!S40&lt;&gt;"Positive outlier"),
    " ++",
IF(AND(OR('Speech 2016-18'!M40="Positive alert", 'Speech 2016-18'!M40="Positive alert x2"),
       OR('Speech 2016-18'!S40="Positive alert", 'Speech 2016-18'!S40="Positive alert x2")),
    " +*",
IF(AND('Speech 2016-18'!M40="Positive alert",
       'Speech 2016-18'!S40&lt;&gt;"Positive alert"),
    " +",
IF(AND('Speech 2016-18'!M40="Negative alert",
       'Speech 2016-18'!S40&lt;&gt;"Negative alert"),
    " -",
IF(AND(OR('Speech 2016-18'!M40="Negative alert", 'Speech 2016-18'!M40="Negative alert x2"),
       OR('Speech 2016-18'!S40="Negative alert", 'Speech 2016-18'!S40="Negative alert x2")),
    " -*",
IF(AND('Speech 2016-18'!M40="Negative outlier",
       'Speech 2016-18'!S40&lt;&gt;"Negative outlier"),
    " - -",
IF(AND('Speech 2016-18'!M40="Negative outlier",
       OR('Speech 2016-18'!S40="Negative outlier", 'Speech 2016-18'!S40="Negative alert x2")),
    " - -*",
IF('Speech 2016-18'!M40="Not plotted",
    "Not plotted",
"")))))))))</f>
        <v xml:space="preserve"> -</v>
      </c>
      <c r="O10" s="388" t="str">
        <f>IF(AND('Speech 2016-18'!Q40="Positive outlier",
        OR('Speech 2016-18'!T40="Positive outlier", 'Speech 2016-18'!T40="Positive alert x2")),
    " ++*",
IF(AND('Speech 2016-18'!Q40="Positive outlier",
       'Speech 2016-18'!T40&lt;&gt;"Positive outlier"),
    " ++",
IF(AND(OR('Speech 2016-18'!Q40="Positive alert", 'Speech 2016-18'!Q40="Positive alert x2"),
       OR('Speech 2016-18'!T40="Positive alert", 'Speech 2016-18'!T40="Positive alert x2")),
    " +*",
IF(AND('Speech 2016-18'!Q40="Positive alert",
       'Speech 2016-18'!T40&lt;&gt;"Positive alert"),
    " +",
IF(AND('Speech 2016-18'!Q40="Negative alert",
       'Speech 2016-18'!T40&lt;&gt;"Negative alert"),
    " -",
IF(AND(OR('Speech 2016-18'!Q40="Negative alert", 'Speech 2016-18'!Q40="Negative alert x2"),
       OR('Speech 2016-18'!T40="Negative alert", 'Speech 2016-18'!T40="Negative alert x2")),
    " -*",
IF(AND('Speech 2016-18'!Q40="Negative outlier",
       'Speech 2016-18'!T40&lt;&gt;"Negative outlier"),
    " - -",
IF(AND('Speech 2016-18'!Q40="Negative outlier",
       OR('Speech 2016-18'!T40="Negative outlier", 'Speech 2016-18'!T40="Negative alert x2")),
    " - -*",
IF('Speech 2016-18'!Q40="Not plotted",
    "Not plotted",
"")))))))))</f>
        <v/>
      </c>
      <c r="P10" s="390" t="str">
        <f>IF(AND('Psychology 2016-18'!N39="Positive outlier",
        OR('Psychology 2016-18'!O39="Positive outlier", 'Psychology 2016-18'!O39="Positive alert x2")),
    " ++*",
IF(AND('Psychology 2016-18'!N39="Positive outlier",
       'Psychology 2016-18'!O39&lt;&gt;"Positive outlier"),
    " ++",
IF(AND(OR('Psychology 2016-18'!N39="Positive alert", 'Psychology 2016-18'!N39="Positive alert x2"),
       OR('Psychology 2016-18'!O39="Positive alert", 'Psychology 2016-18'!O39="Positive alert x2")),
    " +*",
IF(AND('Psychology 2016-18'!N39="Positive alert",
       'Psychology 2016-18'!O39&lt;&gt;"Positive alert"),
    " +",
IF(AND('Psychology 2016-18'!N39="Negative alert",
       'Psychology 2016-18'!O39&lt;&gt;"Negative alert"),
    " -",
IF(AND(OR('Psychology 2016-18'!N39="Negative alert", 'Psychology 2016-18'!N39="Negative alert x2"),
       OR('Psychology 2016-18'!O39="Negative alert", 'Psychology 2016-18'!O39="Negative alert x2")),
    " -*",
IF(AND('Psychology 2016-18'!N39="Negative outlier",
       'Psychology 2016-18'!O39&lt;&gt;"Negative outlier"),
    " - -",
IF(AND('Psychology 2016-18'!N39="Negative outlier",
       OR('Psychology 2016-18'!O39="Negative outlier", 'Psychology 2016-18'!O39="Negative alert x2")),
    " - -*",
""))))))))</f>
        <v xml:space="preserve"> -</v>
      </c>
      <c r="Q10" s="387" t="str">
        <f>IF(AND('Dental health 2016-18'!E67="Positive outlier",
        OR('Dental health 2016-18'!H67="Positive outlier", 'Dental health 2016-18'!H67="Positive alert x2")),
    " ++*",
IF(AND('Dental health 2016-18'!E67="Positive outlier",
       'Dental health 2016-18'!H67&lt;&gt;"Positive outlier"),
    " ++",
IF(AND(OR('Dental health 2016-18'!E67="Positive alert", 'Dental health 2016-18'!E67="Positive alert x2"),
       OR('Dental health 2016-18'!H67="Positive alert", 'Dental health 2016-18'!H67="Positive alert x2")),
    " +*",
IF(AND('Dental health 2016-18'!E67="Positive alert",
       'Dental health 2016-18'!H67&lt;&gt;"Positive alert"),
    " +",
IF(AND('Dental health 2016-18'!E67="Negative alert",
       'Dental health 2016-18'!H67&lt;&gt;"Negative alert"),
    " -",
IF(AND(OR('Dental health 2016-18'!E67="Negative alert", 'Dental health 2016-18'!E67="Negative alert x2"),
       OR('Dental health 2016-18'!H67="Negative alert", 'Dental health 2016-18'!H67="Negative alert x2")),
    " -*",
IF(AND('Dental health 2016-18'!E67="Negative outlier",
       'Dental health 2016-18'!H67&lt;&gt;"Negative outlier"),
    " - -",
IF(AND('Dental health 2016-18'!E67="Negative outlier",
       OR('Dental health 2016-18'!H67="Negative outlier", 'Dental health 2016-18'!H67="Negative alert x2")),
    " - -*",
""))))))))</f>
        <v/>
      </c>
      <c r="R10" s="389" t="str">
        <f>IF(AND('Dental health 2016-18'!G67="Positive outlier",
        OR('Dental health 2016-18'!I67="Positive outlier", 'Dental health 2016-18'!I67="Positive alert x2")),
    " ++*",
IF(AND('Dental health 2016-18'!G67="Positive outlier",
       'Dental health 2016-18'!I67&lt;&gt;"Positive outlier"),
    " ++",
IF(AND(OR('Dental health 2016-18'!G67="Positive alert", 'Dental health 2016-18'!G67="Positive alert x2"),
       OR('Dental health 2016-18'!I67="Positive alert", 'Dental health 2016-18'!I67="Positive alert x2")),
    " +*",
IF(AND('Dental health 2016-18'!G67="Positive alert",
       'Dental health 2016-18'!I67&lt;&gt;"Positive alert"),
    " +",
IF(AND('Dental health 2016-18'!G67="Negative alert",
       'Dental health 2016-18'!I67&lt;&gt;"Negative alert"),
    " -",
IF(AND(OR('Dental health 2016-18'!G67="Negative alert", 'Dental health 2016-18'!G67="Negative alert x2"),
       OR('Dental health 2016-18'!I67="Negative alert", 'Dental health 2016-18'!I67="Negative alert x2")),
    " -*",
IF(AND('Dental health 2016-18'!G67="Negative outlier",
       'Dental health 2016-18'!I67&lt;&gt;"Negative outlier"),
    " - -",
IF(AND('Dental health 2016-18'!G67="Negative outlier",
       OR('Dental health 2016-18'!I67="Negative outlier", 'Dental health 2016-18'!I67="Negative alert x2")),
    " - -*",
""))))))))</f>
        <v/>
      </c>
      <c r="S10" s="54"/>
      <c r="T10" s="68"/>
    </row>
    <row r="11" spans="2:20" ht="16.5" customHeight="1" x14ac:dyDescent="0.45">
      <c r="B11" s="386" t="s">
        <v>10</v>
      </c>
      <c r="C11" s="387" t="str">
        <f>IF(AND('Consent 2016-18'!M11="Positive outlier",
        OR('Consent 2016-18'!N11="Positive outlier", 'Consent 2016-18'!N11="Positive alert x2")),
    " ++*",
IF(AND('Consent 2016-18'!M11="Positive outlier",
       'Consent 2016-18'!N11&lt;&gt;"Positive outlier"),
    " ++",
IF(AND(OR('Consent 2016-18'!M11="Positive alert", 'Consent 2016-18'!M11="Positive alert x2"),
       OR('Consent 2016-18'!N11="Positive alert", 'Consent 2016-18'!N11="Positive alert x2")),
    " +*",
IF(AND('Consent 2016-18'!M11="Positive alert",
       'Consent 2016-18'!N11&lt;&gt;"Positive alert"),
    " +",
IF(AND('Consent 2016-18'!M11="Negative alert",
       'Consent 2016-18'!N11&lt;&gt;"Negative alert"),
    " -",
IF(AND(OR('Consent 2016-18'!M11="Negative alert", 'Consent 2016-18'!M11="Negative alert x2"),
       OR('Consent 2016-18'!N11="Negative alert", 'Consent 2016-18'!N11="Negative alert x2")),
    " -*",
IF(AND('Consent 2016-18'!M11="Negative outlier",
       'Consent 2016-18'!N11&lt;&gt;"Negative outlier"),
    " - -",
IF(AND('Consent 2016-18'!M11="Negative outlier",
       'Consent 2016-18'!N11="Negative outlier"),
    " - -*",
IF('Consent 2016-18'!M11="Not plotted",
    "Not plotted",
"")))))))))</f>
        <v/>
      </c>
      <c r="D11" s="387" t="str">
        <f>IF(AND('Child growth 2016-18'!O10="Positive outlier",
        OR('Child growth 2016-18'!P10="Positive outlier", 'Child growth 2016-18'!P10="Positive alert x2")),
    " ++*",
IF(AND('Child growth 2016-18'!O10="Positive outlier",
       'Child growth 2016-18'!P10&lt;&gt;"Positive outlier"),
    " ++",
IF(AND(OR('Child growth 2016-18'!O10="Positive alert", 'Child growth 2016-18'!O10="Positive alert x2"),
       OR('Child growth 2016-18'!P10="Positive alert", 'Child growth 2016-18'!P10="Positive alert x2")),
    " +*",
IF(AND('Child growth 2016-18'!O10="Positive alert",
       'Child growth 2016-18'!P10&lt;&gt;"Positive alert"),
    " +",
IF(AND('Child growth 2016-18'!O10="Negative alert",
       'Child growth 2016-18'!P10&lt;&gt;"Negative alert"),
    " -",
IF(AND(OR('Child growth 2016-18'!O10="Negative alert", 'Child growth 2016-18'!O10="Negative alert x2"),
       OR('Child growth 2016-18'!P10="Negative alert", 'Child growth 2016-18'!P10="Negative alert x2")),
    " -*",
IF(AND('Child growth 2016-18'!O10="Negative outlier",
       'Child growth 2016-18'!P10&lt;&gt;"Negative outlier"),
    " - -",
IF(AND('Child growth 2016-18'!O10="Negative outlier",
       'Child growth 2016-18'!P10="Negative outlier"),
    " - -*",
IF('Child growth 2016-18'!O10="Not plotted",
    "Not plotted",
"")))))))))</f>
        <v xml:space="preserve"> ++*</v>
      </c>
      <c r="E11" s="388" t="str">
        <f>IF(AND('Dental health 2016-18'!K11="Positive outlier", 'Dental health 2016-18'!L11="Positive outlier"), " ++*",
 IF(AND('Dental health 2016-18'!K11="Positive outlier", 'Dental health 2016-18'!L11&lt;&gt;"Positive outlier"), " ++",
 IF(AND(OR('Dental health 2016-18'!K11="Positive alert", 'Dental health 2016-18'!K11="Positive alert x2"),
         OR('Dental health 2016-18'!L11="Positive alert", 'Dental health 2016-18'!L11="Positive alert x2")), " +*",
 IF(AND('Dental health 2016-18'!K11="Positive alert", 'Dental health 2016-18'!L11&lt;&gt;"Positive alert"), " +",
 IF(AND('Dental health 2016-18'!K11="Negative alert", 'Dental health 2016-18'!L11&lt;&gt;"Negative alert"), " -",
IF(AND(OR('Dental health 2016-18'!K11="Negative alert", 'Dental health 2016-18'!K11="Negative alert x2"),
         OR('Dental health 2016-18'!L11="Negative alert", 'Dental health 2016-18'!L11="Negative alert x2")),  " -*",
 IF(AND('Dental health 2016-18'!K11="Negative outlier", 'Dental health 2016-18'!L11&lt;&gt;"Negative outlier"), " - -",
 IF(AND('Dental health 2016-18'!K11="Negative outlier", 'Dental health 2016-18'!L11="Negative outlier"), " - -*",
 ""))))))))</f>
        <v xml:space="preserve"> ++*</v>
      </c>
      <c r="F11" s="388" t="str">
        <f>IF(AND('Facial growth 2016-18'!K11="Positive outlier",
        OR('Facial growth 2016-18'!L11="Positive outlier", 'Facial growth 2016-18'!L11="Positive alert x2")),
    " ++*",
IF(AND('Facial growth 2016-18'!K11="Positive outlier",
       'Facial growth 2016-18'!L11&lt;&gt;"Positive outlier"),
    " ++",
IF(AND(OR('Facial growth 2016-18'!K11="Positive alert", 'Facial growth 2016-18'!K11="Positive alert x2"),
       OR('Facial growth 2016-18'!L11="Positive alert", 'Facial growth 2016-18'!L11="Positive alert x2")),
    " +*",
IF(AND('Facial growth 2016-18'!K11="Positive alert",
       'Facial growth 2016-18'!L11&lt;&gt;"Positive alert"),
    " +",
IF(AND('Facial growth 2016-18'!K11="Negative alert",
       'Facial growth 2016-18'!L11&lt;&gt;"Negative alert"),
    " -",
IF(AND(OR('Facial growth 2016-18'!K11="Negative alert", 'Facial growth 2016-18'!K11="Negative alert x2"),
       OR('Facial growth 2016-18'!L11="Negative alert", 'Facial growth 2016-18'!L11="Negative alert x2")),
    " -*",
IF(AND('Facial growth 2016-18'!K11="Negative outlier",
       'Facial growth 2016-18'!L11&lt;&gt;"Negative outlier"),
    " - -",
IF(AND('Facial growth 2016-18'!K11="Negative outlier",
       'Facial growth 2016-18'!L11="Negative outlier"),
    " - -*",
IF('Facial growth 2016-18'!K11="Not plotted",
    "Not plotted",
"")))))))))</f>
        <v xml:space="preserve"> +*</v>
      </c>
      <c r="G11" s="388" t="str">
        <f>IF(AND('Speech 2016-18'!M11="Positive outlier",
        OR('Speech 2016-18'!N11="Positive outlier", 'Speech 2016-18'!N11="Positive alert x2")),
    " ++*",
IF(AND('Speech 2016-18'!M11="Positive outlier",
       'Speech 2016-18'!N11&lt;&gt;"Positive outlier"),
    " ++",
IF(AND(OR('Speech 2016-18'!M11="Positive alert", 'Speech 2016-18'!M11="Positive alert x2"),
       OR('Speech 2016-18'!N11="Positive alert", 'Speech 2016-18'!N11="Positive alert x2")),
    " +*",
IF(AND('Speech 2016-18'!M11="Positive alert",
       'Speech 2016-18'!N11&lt;&gt;"Positive alert"),
    " +",
IF(AND('Speech 2016-18'!M11="Negative alert",
       'Speech 2016-18'!N11&lt;&gt;"Negative alert"),
    " -",
IF(AND(OR('Speech 2016-18'!M11="Negative alert", 'Speech 2016-18'!M11="Negative alert x2"),
       OR('Speech 2016-18'!N11="Negative alert", 'Speech 2016-18'!N11="Negative alert x2")),
    " -*",
IF(AND('Speech 2016-18'!M11="Negative outlier",
       'Speech 2016-18'!N11&lt;&gt;"Negative outlier"),
    " - -",
IF(AND('Speech 2016-18'!M11="Negative outlier",
       'Speech 2016-18'!N11="Negative outlier"),
    " - -*",
IF('Speech 2016-18'!M11="Not plotted",
    "Not plotted",
"")))))))))</f>
        <v xml:space="preserve"> +</v>
      </c>
      <c r="H11" s="389" t="str">
        <f>IF(AND('Psychology 2016-18'!K11="Positive outlier",
        OR('Psychology 2016-18'!L11="Positive outlier", 'Psychology 2016-18'!L11="Positive alert x2")),
    " ++*",
IF(AND('Psychology 2016-18'!K11="Positive outlier",
       'Psychology 2016-18'!L11&lt;&gt;"Positive outlier"),
    " ++",
IF(AND(OR('Psychology 2016-18'!K11="Positive alert", 'Psychology 2016-18'!K11="Positive alert x2"),
       OR('Psychology 2016-18'!L11="Positive alert", 'Psychology 2016-18'!L11="Positive alert x2")),
    " +*",
IF(AND('Psychology 2016-18'!K11="Positive alert",
       'Psychology 2016-18'!L11&lt;&gt;"Positive alert"),
    " +",
IF(AND('Psychology 2016-18'!K11="Negative alert",
       'Psychology 2016-18'!L11&lt;&gt;"Negative alert"),
    " -",
IF(AND(OR('Psychology 2016-18'!K11="Negative alert", 'Psychology 2016-18'!K11="Negative alert x2"),
       OR('Psychology 2016-18'!L11="Negative alert", 'Psychology 2016-18'!L11="Negative alert x2")),
    " -*",
IF(AND('Psychology 2016-18'!K11="Negative outlier",
       'Psychology 2016-18'!L11&lt;&gt;"Negative outlier"),
    " - -",
IF(AND('Psychology 2016-18'!K11="Negative outlier",
       'Psychology 2016-18'!L11="Negative outlier"),
    " - -*",
IF('Psychology 2016-18'!K11="Not plotted",
    "Not plotted",
"")))))))))</f>
        <v xml:space="preserve"> ++*</v>
      </c>
      <c r="I11" s="391" t="str">
        <f>IF(AND('Child growth 2016-18'!N38="Positive outlier",
        OR('Child growth 2016-18'!O38="Positive outlier", 'Child growth 2016-18'!O38="Positive alert x2")),
    " ++*",
IF(AND('Child growth 2016-18'!N38="Positive outlier",
       'Child growth 2016-18'!O38&lt;&gt;"Positive outlier"),
    " ++",
IF(AND(OR('Child growth 2016-18'!N38="Positive alert", 'Child growth 2016-18'!N38="Positive alert x2"),
       OR('Child growth 2016-18'!O38="Positive alert", 'Child growth 2016-18'!O38="Positive alert x2")),
    " +*",
IF(AND('Child growth 2016-18'!N38="Positive alert",
       'Child growth 2016-18'!O38&lt;&gt;"Positive alert"),
    " +",
IF(AND('Child growth 2016-18'!N38="Negative alert",
       'Child growth 2016-18'!O38&lt;&gt;"Negative alert"),
    " -",
IF(AND(OR('Child growth 2016-18'!N38="Negative alert", 'Child growth 2016-18'!N38="Negative alert x2"),
       OR('Child growth 2016-18'!O38="Negative alert", 'Child growth 2016-18'!O38="Negative alert x2")),
    " -*",
IF(AND('Child growth 2016-18'!N38="Negative outlier",
       'Child growth 2016-18'!O38&lt;&gt;"Negative outlier"),
    " - -",
IF(AND('Child growth 2016-18'!N38="Negative outlier",
       'Child growth 2016-18'!O38="Negative outlier"),
    " - -*",
IF('Child growth 2016-18'!N38="Not plotted",
    "Not plotted",
"")))))))))</f>
        <v/>
      </c>
      <c r="J11" s="388" t="str">
        <f>IF(AND('Dental health 2016-18'!I40="Positive outlier",
        OR('Dental health 2016-18'!N40="Positive outlier", 'Dental health 2016-18'!N40="Positive alert x2")),
    " ++*",
IF(AND('Dental health 2016-18'!I40="Positive outlier",
       'Dental health 2016-18'!N40&lt;&gt;"Positive outlier"),
    " ++",
IF(AND(OR('Dental health 2016-18'!I40="Positive alert", 'Dental health 2016-18'!I40="Positive alert x2"),
       OR('Dental health 2016-18'!N40="Positive alert", 'Dental health 2016-18'!N40="Positive alert x2")),
    " +*",
IF(AND('Dental health 2016-18'!I40="Positive alert",
       'Dental health 2016-18'!N40&lt;&gt;"Positive alert"),
    " +",
IF(AND('Dental health 2016-18'!I40="Negative alert",
       'Dental health 2016-18'!N40&lt;&gt;"Negative alert"),
    " -",
IF(AND(OR('Dental health 2016-18'!I40="Negative alert", 'Dental health 2016-18'!I40="Negative alert x2"),
       OR('Dental health 2016-18'!N40="Negative alert", 'Dental health 2016-18'!N40="Negative alert x2")),
    " -*",
IF(AND('Dental health 2016-18'!I40="Negative outlier",
       'Dental health 2016-18'!N40&lt;&gt;"Negative outlier"),
    " - -",
IF(AND('Dental health 2016-18'!I40="Negative outlier",
       'Dental health 2016-18'!N40="Negative outlier"),
    " - -*",
IF('Dental health 2016-18'!I40="Not plotted",
    "Not plotted",
"")))))))))</f>
        <v/>
      </c>
      <c r="K11" s="388" t="str">
        <f>IF(AND('Dental health 2016-18'!M40="Positive outlier",
        OR('Dental health 2016-18'!O40="Positive outlier", 'Dental health 2016-18'!O40="Positive alert x2")),
    " ++*",
IF(AND('Dental health 2016-18'!M40="Positive outlier",
       'Dental health 2016-18'!O40&lt;&gt;"Positive outlier"),
    " ++",
IF(AND(OR('Dental health 2016-18'!M40="Positive alert", 'Dental health 2016-18'!M40="Positive alert x2"),
       OR('Dental health 2016-18'!O40="Positive alert", 'Dental health 2016-18'!O40="Positive alert x2")),
    " +*",
IF(AND('Dental health 2016-18'!M40="Positive alert",
       'Dental health 2016-18'!O40&lt;&gt;"Positive alert"),
    " +",
IF(AND('Dental health 2016-18'!M40="Negative alert",
       'Dental health 2016-18'!O40&lt;&gt;"Negative alert"),
    " -",
IF(AND(OR('Dental health 2016-18'!M40="Negative alert", 'Dental health 2016-18'!M40="Negative alert x2"),
       OR('Dental health 2016-18'!O40="Negative alert", 'Dental health 2016-18'!O40="Negative alert x2")),
    " -*",
IF(AND('Dental health 2016-18'!M40="Negative outlier",
       'Dental health 2016-18'!O40&lt;&gt;"Negative outlier"),
    " - -",
IF(AND('Dental health 2016-18'!M40="Negative outlier",
       'Dental health 2016-18'!O40="Negative outlier"),
    " - -*",
IF('Dental health 2016-18'!M40="Not plotted",
    "Not plotted",
"")))))))))</f>
        <v/>
      </c>
      <c r="L11" s="492" t="str">
        <f>IF(AND('Facial growth 2016-18'!L40="Positive outlier",
        OR('Facial growth 2016-18'!M40="Positive outlier", 'Facial growth 2016-18'!M40="Positive alert x2")),
    " ++*",
IF(AND('Facial growth 2016-18'!L40="Positive outlier",
       'Facial growth 2016-18'!M40&lt;&gt;"Positive outlier"),
    " ++",
IF(AND(OR('Facial growth 2016-18'!L40="Positive alert", 'Facial growth 2016-18'!L40="Positive alert x2"),
       OR('Facial growth 2016-18'!M40="Positive alert", 'Facial growth 2016-18'!M40="Positive alert x2")),
    " +*",
IF(AND('Facial growth 2016-18'!L40="Positive alert",
       'Facial growth 2016-18'!M40&lt;&gt;"Positive alert"),
    " +",
IF(AND('Facial growth 2016-18'!L40="Negative alert",
       'Facial growth 2016-18'!M40&lt;&gt;"Negative alert"),
    " -",
IF(AND(OR('Facial growth 2016-18'!L40="Negative alert", 'Facial growth 2016-18'!L40="Negative alert x2"),
       OR('Facial growth 2016-18'!M40="Negative alert", 'Facial growth 2016-18'!M40="Negative alert x2")),
    " -*",
IF(AND('Facial growth 2016-18'!L40="Negative outlier",
       'Facial growth 2016-18'!M40&lt;&gt;"Negative outlier"),
    " - -",
IF(AND('Facial growth 2016-18'!L40="Negative outlier",
       'Facial growth 2016-18'!M40="Negative outlier"),
    " - -*",
IF('Facial growth 2016-18'!L40="Not plotted",
    "Not plotted",
"")))))))))</f>
        <v/>
      </c>
      <c r="M11" s="388" t="str">
        <f>IF(AND('Speech 2016-18'!I41="Positive outlier",
        OR('Speech 2016-18'!R41="Positive outlier", 'Speech 2016-18'!R41="Positive alert x2")),
    " ++*",
IF(AND('Speech 2016-18'!I41="Positive outlier",
       'Speech 2016-18'!R41&lt;&gt;"Positive outlier"),
    " ++",
IF(AND(OR('Speech 2016-18'!I41="Positive alert", 'Speech 2016-18'!I41="Positive alert x2"),
       OR('Speech 2016-18'!R41="Positive alert", 'Speech 2016-18'!R41="Positive alert x2")),
    " +*",
IF(AND('Speech 2016-18'!I41="Positive alert",
       'Speech 2016-18'!R41&lt;&gt;"Positive alert"),
    " +",
IF(AND('Speech 2016-18'!I41="Negative alert",
       'Speech 2016-18'!R41&lt;&gt;"Negative alert"),
    " -",
IF(AND(OR('Speech 2016-18'!I41="Negative alert", 'Speech 2016-18'!I41="Negative alert x2"),
       OR('Speech 2016-18'!R41="Negative alert", 'Speech 2016-18'!R41="Negative alert x2")),
    " -*",
IF(AND('Speech 2016-18'!I41="Negative outlier",
       'Speech 2016-18'!R41&lt;&gt;"Negative outlier"),
    " - -",
IF(AND('Speech 2016-18'!I41="Negative outlier",
       OR('Speech 2016-18'!R41="Negative outlier", 'Speech 2016-18'!R41="Negative alert x2")),
    " - -*",
IF('Speech 2016-18'!I41="Not plotted",
    "Not plotted",
"")))))))))</f>
        <v/>
      </c>
      <c r="N11" s="388" t="str">
        <f>IF(AND('Speech 2016-18'!M41="Positive outlier",
        OR('Speech 2016-18'!S41="Positive outlier", 'Speech 2016-18'!S41="Positive alert x2")),
    " ++*",
IF(AND('Speech 2016-18'!M41="Positive outlier",
       'Speech 2016-18'!S41&lt;&gt;"Positive outlier"),
    " ++",
IF(AND(OR('Speech 2016-18'!M41="Positive alert", 'Speech 2016-18'!M41="Positive alert x2"),
       OR('Speech 2016-18'!S41="Positive alert", 'Speech 2016-18'!S41="Positive alert x2")),
    " +*",
IF(AND('Speech 2016-18'!M41="Positive alert",
       'Speech 2016-18'!S41&lt;&gt;"Positive alert"),
    " +",
IF(AND('Speech 2016-18'!M41="Negative alert",
       'Speech 2016-18'!S41&lt;&gt;"Negative alert"),
    " -",
IF(AND(OR('Speech 2016-18'!M41="Negative alert", 'Speech 2016-18'!M41="Negative alert x2"),
       OR('Speech 2016-18'!S41="Negative alert", 'Speech 2016-18'!S41="Negative alert x2")),
    " -*",
IF(AND('Speech 2016-18'!M41="Negative outlier",
       'Speech 2016-18'!S41&lt;&gt;"Negative outlier"),
    " - -",
IF(AND('Speech 2016-18'!M41="Negative outlier",
       OR('Speech 2016-18'!S41="Negative outlier", 'Speech 2016-18'!S41="Negative alert x2")),
    " - -*",
IF('Speech 2016-18'!M41="Not plotted",
    "Not plotted",
"")))))))))</f>
        <v/>
      </c>
      <c r="O11" s="388" t="str">
        <f>IF(AND('Speech 2016-18'!Q41="Positive outlier",
        OR('Speech 2016-18'!T41="Positive outlier", 'Speech 2016-18'!T41="Positive alert x2")),
    " ++*",
IF(AND('Speech 2016-18'!Q41="Positive outlier",
       'Speech 2016-18'!T41&lt;&gt;"Positive outlier"),
    " ++",
IF(AND(OR('Speech 2016-18'!Q41="Positive alert", 'Speech 2016-18'!Q41="Positive alert x2"),
       OR('Speech 2016-18'!T41="Positive alert", 'Speech 2016-18'!T41="Positive alert x2")),
    " +*",
IF(AND('Speech 2016-18'!Q41="Positive alert",
       'Speech 2016-18'!T41&lt;&gt;"Positive alert"),
    " +",
IF(AND('Speech 2016-18'!Q41="Negative alert",
       'Speech 2016-18'!T41&lt;&gt;"Negative alert"),
    " -",
IF(AND(OR('Speech 2016-18'!Q41="Negative alert", 'Speech 2016-18'!Q41="Negative alert x2"),
       OR('Speech 2016-18'!T41="Negative alert", 'Speech 2016-18'!T41="Negative alert x2")),
    " -*",
IF(AND('Speech 2016-18'!Q41="Negative outlier",
       'Speech 2016-18'!T41&lt;&gt;"Negative outlier"),
    " - -",
IF(AND('Speech 2016-18'!Q41="Negative outlier",
       OR('Speech 2016-18'!T41="Negative outlier", 'Speech 2016-18'!T41="Negative alert x2")),
    " - -*",
IF('Speech 2016-18'!Q41="Not plotted",
    "Not plotted",
"")))))))))</f>
        <v/>
      </c>
      <c r="P11" s="390" t="str">
        <f>IF(AND('Psychology 2016-18'!N40="Positive outlier",
        OR('Psychology 2016-18'!O40="Positive outlier", 'Psychology 2016-18'!O40="Positive alert x2")),
    " ++*",
IF(AND('Psychology 2016-18'!N40="Positive outlier",
       'Psychology 2016-18'!O40&lt;&gt;"Positive outlier"),
    " ++",
IF(AND(OR('Psychology 2016-18'!N40="Positive alert", 'Psychology 2016-18'!N40="Positive alert x2"),
       OR('Psychology 2016-18'!O40="Positive alert", 'Psychology 2016-18'!O40="Positive alert x2")),
    " +*",
IF(AND('Psychology 2016-18'!N40="Positive alert",
       'Psychology 2016-18'!O40&lt;&gt;"Positive alert"),
    " +",
IF(AND('Psychology 2016-18'!N40="Negative alert",
       'Psychology 2016-18'!O40&lt;&gt;"Negative alert"),
    " -",
IF(AND(OR('Psychology 2016-18'!N40="Negative alert", 'Psychology 2016-18'!N40="Negative alert x2"),
       OR('Psychology 2016-18'!O40="Negative alert", 'Psychology 2016-18'!O40="Negative alert x2")),
    " -*",
IF(AND('Psychology 2016-18'!N40="Negative outlier",
       'Psychology 2016-18'!O40&lt;&gt;"Negative outlier"),
    " - -",
IF(AND('Psychology 2016-18'!N40="Negative outlier",
       OR('Psychology 2016-18'!O40="Negative outlier", 'Psychology 2016-18'!O40="Negative alert x2")),
    " - -*",
""))))))))</f>
        <v xml:space="preserve"> - -</v>
      </c>
      <c r="Q11" s="387" t="str">
        <f>IF(AND('Dental health 2016-18'!E68="Positive outlier",
        OR('Dental health 2016-18'!H68="Positive outlier", 'Dental health 2016-18'!H68="Positive alert x2")),
    " ++*",
IF(AND('Dental health 2016-18'!E68="Positive outlier",
       'Dental health 2016-18'!H68&lt;&gt;"Positive outlier"),
    " ++",
IF(AND(OR('Dental health 2016-18'!E68="Positive alert", 'Dental health 2016-18'!E68="Positive alert x2"),
       OR('Dental health 2016-18'!H68="Positive alert", 'Dental health 2016-18'!H68="Positive alert x2")),
    " +*",
IF(AND('Dental health 2016-18'!E68="Positive alert",
       'Dental health 2016-18'!H68&lt;&gt;"Positive alert"),
    " +",
IF(AND('Dental health 2016-18'!E68="Negative alert",
       'Dental health 2016-18'!H68&lt;&gt;"Negative alert"),
    " -",
IF(AND(OR('Dental health 2016-18'!E68="Negative alert", 'Dental health 2016-18'!E68="Negative alert x2"),
       OR('Dental health 2016-18'!H68="Negative alert", 'Dental health 2016-18'!H68="Negative alert x2")),
    " -*",
IF(AND('Dental health 2016-18'!E68="Negative outlier",
       'Dental health 2016-18'!H68&lt;&gt;"Negative outlier"),
    " - -",
IF(AND('Dental health 2016-18'!E68="Negative outlier",
       OR('Dental health 2016-18'!H68="Negative outlier", 'Dental health 2016-18'!H68="Negative alert x2")),
    " - -*",
""))))))))</f>
        <v xml:space="preserve"> -*</v>
      </c>
      <c r="R11" s="389" t="str">
        <f>IF(AND('Dental health 2016-18'!G68="Positive outlier",
        OR('Dental health 2016-18'!I68="Positive outlier", 'Dental health 2016-18'!I68="Positive alert x2")),
    " ++*",
IF(AND('Dental health 2016-18'!G68="Positive outlier",
       'Dental health 2016-18'!I68&lt;&gt;"Positive outlier"),
    " ++",
IF(AND(OR('Dental health 2016-18'!G68="Positive alert", 'Dental health 2016-18'!G68="Positive alert x2"),
       OR('Dental health 2016-18'!I68="Positive alert", 'Dental health 2016-18'!I68="Positive alert x2")),
    " +*",
IF(AND('Dental health 2016-18'!G68="Positive alert",
       'Dental health 2016-18'!I68&lt;&gt;"Positive alert"),
    " +",
IF(AND('Dental health 2016-18'!G68="Negative alert",
       'Dental health 2016-18'!I68&lt;&gt;"Negative alert"),
    " -",
IF(AND(OR('Dental health 2016-18'!G68="Negative alert", 'Dental health 2016-18'!G68="Negative alert x2"),
       OR('Dental health 2016-18'!I68="Negative alert", 'Dental health 2016-18'!I68="Negative alert x2")),
    " -*",
IF(AND('Dental health 2016-18'!G68="Negative outlier",
       'Dental health 2016-18'!I68&lt;&gt;"Negative outlier"),
    " - -",
IF(AND('Dental health 2016-18'!G68="Negative outlier",
       OR('Dental health 2016-18'!I68="Negative outlier", 'Dental health 2016-18'!I68="Negative alert x2")),
    " - -*",
""))))))))</f>
        <v xml:space="preserve"> -*</v>
      </c>
      <c r="S11" s="54"/>
      <c r="T11" s="68"/>
    </row>
    <row r="12" spans="2:20" ht="16.5" customHeight="1" x14ac:dyDescent="0.45">
      <c r="B12" s="386" t="s">
        <v>11</v>
      </c>
      <c r="C12" s="387" t="str">
        <f>IF(AND('Consent 2016-18'!M12="Positive outlier",
        OR('Consent 2016-18'!N12="Positive outlier", 'Consent 2016-18'!N12="Positive alert x2")),
    " ++*",
IF(AND('Consent 2016-18'!M12="Positive outlier",
       'Consent 2016-18'!N12&lt;&gt;"Positive outlier"),
    " ++",
IF(AND(OR('Consent 2016-18'!M12="Positive alert", 'Consent 2016-18'!M12="Positive alert x2"),
       OR('Consent 2016-18'!N12="Positive alert", 'Consent 2016-18'!N12="Positive alert x2")),
    " +*",
IF(AND('Consent 2016-18'!M12="Positive alert",
       'Consent 2016-18'!N12&lt;&gt;"Positive alert"),
    " +",
IF(AND('Consent 2016-18'!M12="Negative alert",
       'Consent 2016-18'!N12&lt;&gt;"Negative alert"),
    " -",
IF(AND(OR('Consent 2016-18'!M12="Negative alert", 'Consent 2016-18'!M12="Negative alert x2"),
       OR('Consent 2016-18'!N12="Negative alert", 'Consent 2016-18'!N12="Negative alert x2")),
    " -*",
IF(AND('Consent 2016-18'!M12="Negative outlier",
       'Consent 2016-18'!N12&lt;&gt;"Negative outlier"),
    " - -",
IF(AND('Consent 2016-18'!M12="Negative outlier",
       'Consent 2016-18'!N12="Negative outlier"),
    " - -*",
IF('Consent 2016-18'!M12="Not plotted",
    "Not plotted",
"")))))))))</f>
        <v/>
      </c>
      <c r="D12" s="387" t="str">
        <f>IF(AND('Child growth 2016-18'!O11="Positive outlier",
        OR('Child growth 2016-18'!P11="Positive outlier", 'Child growth 2016-18'!P11="Positive alert x2")),
    " ++*",
IF(AND('Child growth 2016-18'!O11="Positive outlier",
       'Child growth 2016-18'!P11&lt;&gt;"Positive outlier"),
    " ++",
IF(AND(OR('Child growth 2016-18'!O11="Positive alert", 'Child growth 2016-18'!O11="Positive alert x2"),
       OR('Child growth 2016-18'!P11="Positive alert", 'Child growth 2016-18'!P11="Positive alert x2")),
    " +*",
IF(AND('Child growth 2016-18'!O11="Positive alert",
       'Child growth 2016-18'!P11&lt;&gt;"Positive alert"),
    " +",
IF(AND('Child growth 2016-18'!O11="Negative alert",
       'Child growth 2016-18'!P11&lt;&gt;"Negative alert"),
    " -",
IF(AND(OR('Child growth 2016-18'!O11="Negative alert", 'Child growth 2016-18'!O11="Negative alert x2"),
       OR('Child growth 2016-18'!P11="Negative alert", 'Child growth 2016-18'!P11="Negative alert x2")),
    " -*",
IF(AND('Child growth 2016-18'!O11="Negative outlier",
       'Child growth 2016-18'!P11&lt;&gt;"Negative outlier"),
    " - -",
IF(AND('Child growth 2016-18'!O11="Negative outlier",
       'Child growth 2016-18'!P11="Negative outlier"),
    " - -*",
IF('Child growth 2016-18'!O11="Not plotted",
    "Not plotted",
"")))))))))</f>
        <v/>
      </c>
      <c r="E12" s="388" t="str">
        <f>IF(AND('Dental health 2016-18'!K12="Positive outlier", 'Dental health 2016-18'!L12="Positive outlier"), " ++*",
 IF(AND('Dental health 2016-18'!K12="Positive outlier", 'Dental health 2016-18'!L12&lt;&gt;"Positive outlier"), " ++",
 IF(AND(OR('Dental health 2016-18'!K12="Positive alert", 'Dental health 2016-18'!K12="Positive alert x2"),
         OR('Dental health 2016-18'!L12="Positive alert", 'Dental health 2016-18'!L12="Positive alert x2")), " +*",
 IF(AND('Dental health 2016-18'!K12="Positive alert", 'Dental health 2016-18'!L12&lt;&gt;"Positive alert"), " +",
 IF(AND('Dental health 2016-18'!K12="Negative alert", 'Dental health 2016-18'!L12&lt;&gt;"Negative alert"), " -",
IF(AND(OR('Dental health 2016-18'!K12="Negative alert", 'Dental health 2016-18'!K12="Negative alert x2"),
         OR('Dental health 2016-18'!L12="Negative alert", 'Dental health 2016-18'!L12="Negative alert x2")),  " -*",
 IF(AND('Dental health 2016-18'!K12="Negative outlier", 'Dental health 2016-18'!L12&lt;&gt;"Negative outlier"), " - -",
 IF(AND('Dental health 2016-18'!K12="Negative outlier", 'Dental health 2016-18'!L12="Negative outlier"), " - -*",
 ""))))))))</f>
        <v xml:space="preserve"> - -</v>
      </c>
      <c r="F12" s="388" t="str">
        <f>IF(AND('Facial growth 2016-18'!K12="Positive outlier",
        OR('Facial growth 2016-18'!L12="Positive outlier", 'Facial growth 2016-18'!L12="Positive alert x2")),
    " ++*",
IF(AND('Facial growth 2016-18'!K12="Positive outlier",
       'Facial growth 2016-18'!L12&lt;&gt;"Positive outlier"),
    " ++",
IF(AND(OR('Facial growth 2016-18'!K12="Positive alert", 'Facial growth 2016-18'!K12="Positive alert x2"),
       OR('Facial growth 2016-18'!L12="Positive alert", 'Facial growth 2016-18'!L12="Positive alert x2")),
    " +*",
IF(AND('Facial growth 2016-18'!K12="Positive alert",
       'Facial growth 2016-18'!L12&lt;&gt;"Positive alert"),
    " +",
IF(AND('Facial growth 2016-18'!K12="Negative alert",
       'Facial growth 2016-18'!L12&lt;&gt;"Negative alert"),
    " -",
IF(AND(OR('Facial growth 2016-18'!K12="Negative alert", 'Facial growth 2016-18'!K12="Negative alert x2"),
       OR('Facial growth 2016-18'!L12="Negative alert", 'Facial growth 2016-18'!L12="Negative alert x2")),
    " -*",
IF(AND('Facial growth 2016-18'!K12="Negative outlier",
       'Facial growth 2016-18'!L12&lt;&gt;"Negative outlier"),
    " - -",
IF(AND('Facial growth 2016-18'!K12="Negative outlier",
       'Facial growth 2016-18'!L12="Negative outlier"),
    " - -*",
IF('Facial growth 2016-18'!K12="Not plotted",
    "Not plotted",
"")))))))))</f>
        <v/>
      </c>
      <c r="G12" s="388" t="str">
        <f>IF(AND('Speech 2016-18'!M12="Positive outlier",
        OR('Speech 2016-18'!N12="Positive outlier", 'Speech 2016-18'!N12="Positive alert x2")),
    " ++*",
IF(AND('Speech 2016-18'!M12="Positive outlier",
       'Speech 2016-18'!N12&lt;&gt;"Positive outlier"),
    " ++",
IF(AND(OR('Speech 2016-18'!M12="Positive alert", 'Speech 2016-18'!M12="Positive alert x2"),
       OR('Speech 2016-18'!N12="Positive alert", 'Speech 2016-18'!N12="Positive alert x2")),
    " +*",
IF(AND('Speech 2016-18'!M12="Positive alert",
       'Speech 2016-18'!N12&lt;&gt;"Positive alert"),
    " +",
IF(AND('Speech 2016-18'!M12="Negative alert",
       'Speech 2016-18'!N12&lt;&gt;"Negative alert"),
    " -",
IF(AND(OR('Speech 2016-18'!M12="Negative alert", 'Speech 2016-18'!M12="Negative alert x2"),
       OR('Speech 2016-18'!N12="Negative alert", 'Speech 2016-18'!N12="Negative alert x2")),
    " -*",
IF(AND('Speech 2016-18'!M12="Negative outlier",
       'Speech 2016-18'!N12&lt;&gt;"Negative outlier"),
    " - -",
IF(AND('Speech 2016-18'!M12="Negative outlier",
       'Speech 2016-18'!N12="Negative outlier"),
    " - -*",
IF('Speech 2016-18'!M12="Not plotted",
    "Not plotted",
"")))))))))</f>
        <v xml:space="preserve"> ++*</v>
      </c>
      <c r="H12" s="389" t="str">
        <f>IF(AND('Psychology 2016-18'!K12="Positive outlier",
        OR('Psychology 2016-18'!L12="Positive outlier", 'Psychology 2016-18'!L12="Positive alert x2")),
    " ++*",
IF(AND('Psychology 2016-18'!K12="Positive outlier",
       'Psychology 2016-18'!L12&lt;&gt;"Positive outlier"),
    " ++",
IF(AND(OR('Psychology 2016-18'!K12="Positive alert", 'Psychology 2016-18'!K12="Positive alert x2"),
       OR('Psychology 2016-18'!L12="Positive alert", 'Psychology 2016-18'!L12="Positive alert x2")),
    " +*",
IF(AND('Psychology 2016-18'!K12="Positive alert",
       'Psychology 2016-18'!L12&lt;&gt;"Positive alert"),
    " +",
IF(AND('Psychology 2016-18'!K12="Negative alert",
       'Psychology 2016-18'!L12&lt;&gt;"Negative alert"),
    " -",
IF(AND(OR('Psychology 2016-18'!K12="Negative alert", 'Psychology 2016-18'!K12="Negative alert x2"),
       OR('Psychology 2016-18'!L12="Negative alert", 'Psychology 2016-18'!L12="Negative alert x2")),
    " -*",
IF(AND('Psychology 2016-18'!K12="Negative outlier",
       'Psychology 2016-18'!L12&lt;&gt;"Negative outlier"),
    " - -",
IF(AND('Psychology 2016-18'!K12="Negative outlier",
       'Psychology 2016-18'!L12="Negative outlier"),
    " - -*",
IF('Psychology 2016-18'!K12="Not plotted",
    "Not plotted",
"")))))))))</f>
        <v xml:space="preserve"> - -*</v>
      </c>
      <c r="I12" s="391" t="str">
        <f>IF(AND('Child growth 2016-18'!N39="Positive outlier",
        OR('Child growth 2016-18'!O39="Positive outlier", 'Child growth 2016-18'!O39="Positive alert x2")),
    " ++*",
IF(AND('Child growth 2016-18'!N39="Positive outlier",
       'Child growth 2016-18'!O39&lt;&gt;"Positive outlier"),
    " ++",
IF(AND(OR('Child growth 2016-18'!N39="Positive alert", 'Child growth 2016-18'!N39="Positive alert x2"),
       OR('Child growth 2016-18'!O39="Positive alert", 'Child growth 2016-18'!O39="Positive alert x2")),
    " +*",
IF(AND('Child growth 2016-18'!N39="Positive alert",
       'Child growth 2016-18'!O39&lt;&gt;"Positive alert"),
    " +",
IF(AND('Child growth 2016-18'!N39="Negative alert",
       'Child growth 2016-18'!O39&lt;&gt;"Negative alert"),
    " -",
IF(AND(OR('Child growth 2016-18'!N39="Negative alert", 'Child growth 2016-18'!N39="Negative alert x2"),
       OR('Child growth 2016-18'!O39="Negative alert", 'Child growth 2016-18'!O39="Negative alert x2")),
    " -*",
IF(AND('Child growth 2016-18'!N39="Negative outlier",
       'Child growth 2016-18'!O39&lt;&gt;"Negative outlier"),
    " - -",
IF(AND('Child growth 2016-18'!N39="Negative outlier",
       'Child growth 2016-18'!O39="Negative outlier"),
    " - -*",
IF('Child growth 2016-18'!N39="Not plotted",
    "Not plotted",
"")))))))))</f>
        <v/>
      </c>
      <c r="J12" s="388" t="str">
        <f>IF(AND('Dental health 2016-18'!I41="Positive outlier",
        OR('Dental health 2016-18'!N41="Positive outlier", 'Dental health 2016-18'!N41="Positive alert x2")),
    " ++*",
IF(AND('Dental health 2016-18'!I41="Positive outlier",
       'Dental health 2016-18'!N41&lt;&gt;"Positive outlier"),
    " ++",
IF(AND(OR('Dental health 2016-18'!I41="Positive alert", 'Dental health 2016-18'!I41="Positive alert x2"),
       OR('Dental health 2016-18'!N41="Positive alert", 'Dental health 2016-18'!N41="Positive alert x2")),
    " +*",
IF(AND('Dental health 2016-18'!I41="Positive alert",
       'Dental health 2016-18'!N41&lt;&gt;"Positive alert"),
    " +",
IF(AND('Dental health 2016-18'!I41="Negative alert",
       'Dental health 2016-18'!N41&lt;&gt;"Negative alert"),
    " -",
IF(AND(OR('Dental health 2016-18'!I41="Negative alert", 'Dental health 2016-18'!I41="Negative alert x2"),
       OR('Dental health 2016-18'!N41="Negative alert", 'Dental health 2016-18'!N41="Negative alert x2")),
    " -*",
IF(AND('Dental health 2016-18'!I41="Negative outlier",
       'Dental health 2016-18'!N41&lt;&gt;"Negative outlier"),
    " - -",
IF(AND('Dental health 2016-18'!I41="Negative outlier",
       'Dental health 2016-18'!N41="Negative outlier"),
    " - -*",
IF('Dental health 2016-18'!I41="Not plotted",
    "Not plotted",
"")))))))))</f>
        <v xml:space="preserve"> +</v>
      </c>
      <c r="K12" s="388" t="str">
        <f>IF(AND('Dental health 2016-18'!M41="Positive outlier",
        OR('Dental health 2016-18'!O41="Positive outlier", 'Dental health 2016-18'!O41="Positive alert x2")),
    " ++*",
IF(AND('Dental health 2016-18'!M41="Positive outlier",
       'Dental health 2016-18'!O41&lt;&gt;"Positive outlier"),
    " ++",
IF(AND(OR('Dental health 2016-18'!M41="Positive alert", 'Dental health 2016-18'!M41="Positive alert x2"),
       OR('Dental health 2016-18'!O41="Positive alert", 'Dental health 2016-18'!O41="Positive alert x2")),
    " +*",
IF(AND('Dental health 2016-18'!M41="Positive alert",
       'Dental health 2016-18'!O41&lt;&gt;"Positive alert"),
    " +",
IF(AND('Dental health 2016-18'!M41="Negative alert",
       'Dental health 2016-18'!O41&lt;&gt;"Negative alert"),
    " -",
IF(AND(OR('Dental health 2016-18'!M41="Negative alert", 'Dental health 2016-18'!M41="Negative alert x2"),
       OR('Dental health 2016-18'!O41="Negative alert", 'Dental health 2016-18'!O41="Negative alert x2")),
    " -*",
IF(AND('Dental health 2016-18'!M41="Negative outlier",
       'Dental health 2016-18'!O41&lt;&gt;"Negative outlier"),
    " - -",
IF(AND('Dental health 2016-18'!M41="Negative outlier",
       'Dental health 2016-18'!O41="Negative outlier"),
    " - -*",
IF('Dental health 2016-18'!M41="Not plotted",
    "Not plotted",
"")))))))))</f>
        <v/>
      </c>
      <c r="L12" s="492" t="str">
        <f>IF(AND('Facial growth 2016-18'!L41="Positive outlier",
        OR('Facial growth 2016-18'!M41="Positive outlier", 'Facial growth 2016-18'!M41="Positive alert x2")),
    " ++*",
IF(AND('Facial growth 2016-18'!L41="Positive outlier",
       'Facial growth 2016-18'!M41&lt;&gt;"Positive outlier"),
    " ++",
IF(AND(OR('Facial growth 2016-18'!L41="Positive alert", 'Facial growth 2016-18'!L41="Positive alert x2"),
       OR('Facial growth 2016-18'!M41="Positive alert", 'Facial growth 2016-18'!M41="Positive alert x2")),
    " +*",
IF(AND('Facial growth 2016-18'!L41="Positive alert",
       'Facial growth 2016-18'!M41&lt;&gt;"Positive alert"),
    " +",
IF(AND('Facial growth 2016-18'!L41="Negative alert",
       'Facial growth 2016-18'!M41&lt;&gt;"Negative alert"),
    " -",
IF(AND(OR('Facial growth 2016-18'!L41="Negative alert", 'Facial growth 2016-18'!L41="Negative alert x2"),
       OR('Facial growth 2016-18'!M41="Negative alert", 'Facial growth 2016-18'!M41="Negative alert x2")),
    " -*",
IF(AND('Facial growth 2016-18'!L41="Negative outlier",
       'Facial growth 2016-18'!M41&lt;&gt;"Negative outlier"),
    " - -",
IF(AND('Facial growth 2016-18'!L41="Negative outlier",
       'Facial growth 2016-18'!M41="Negative outlier"),
    " - -*",
IF('Facial growth 2016-18'!L41="Not plotted",
    "Not plotted",
"")))))))))</f>
        <v/>
      </c>
      <c r="M12" s="388" t="str">
        <f>IF(AND('Speech 2016-18'!I42="Positive outlier",
        OR('Speech 2016-18'!R42="Positive outlier", 'Speech 2016-18'!R42="Positive alert x2")),
    " ++*",
IF(AND('Speech 2016-18'!I42="Positive outlier",
       'Speech 2016-18'!R42&lt;&gt;"Positive outlier"),
    " ++",
IF(AND(OR('Speech 2016-18'!I42="Positive alert", 'Speech 2016-18'!I42="Positive alert x2"),
       OR('Speech 2016-18'!R42="Positive alert", 'Speech 2016-18'!R42="Positive alert x2")),
    " +*",
IF(AND('Speech 2016-18'!I42="Positive alert",
       'Speech 2016-18'!R42&lt;&gt;"Positive alert"),
    " +",
IF(AND('Speech 2016-18'!I42="Negative alert",
       'Speech 2016-18'!R42&lt;&gt;"Negative alert"),
    " -",
IF(AND(OR('Speech 2016-18'!I42="Negative alert", 'Speech 2016-18'!I42="Negative alert x2"),
       OR('Speech 2016-18'!R42="Negative alert", 'Speech 2016-18'!R42="Negative alert x2")),
    " -*",
IF(AND('Speech 2016-18'!I42="Negative outlier",
       'Speech 2016-18'!R42&lt;&gt;"Negative outlier"),
    " - -",
IF(AND('Speech 2016-18'!I42="Negative outlier",
       OR('Speech 2016-18'!R42="Negative outlier", 'Speech 2016-18'!R42="Negative alert x2")),
    " - -*",
IF('Speech 2016-18'!I42="Not plotted",
    "Not plotted",
"")))))))))</f>
        <v xml:space="preserve"> ++*</v>
      </c>
      <c r="N12" s="388" t="str">
        <f>IF(AND('Speech 2016-18'!M42="Positive outlier",
        OR('Speech 2016-18'!S42="Positive outlier", 'Speech 2016-18'!S42="Positive alert x2")),
    " ++*",
IF(AND('Speech 2016-18'!M42="Positive outlier",
       'Speech 2016-18'!S42&lt;&gt;"Positive outlier"),
    " ++",
IF(AND(OR('Speech 2016-18'!M42="Positive alert", 'Speech 2016-18'!M42="Positive alert x2"),
       OR('Speech 2016-18'!S42="Positive alert", 'Speech 2016-18'!S42="Positive alert x2")),
    " +*",
IF(AND('Speech 2016-18'!M42="Positive alert",
       'Speech 2016-18'!S42&lt;&gt;"Positive alert"),
    " +",
IF(AND('Speech 2016-18'!M42="Negative alert",
       'Speech 2016-18'!S42&lt;&gt;"Negative alert"),
    " -",
IF(AND(OR('Speech 2016-18'!M42="Negative alert", 'Speech 2016-18'!M42="Negative alert x2"),
       OR('Speech 2016-18'!S42="Negative alert", 'Speech 2016-18'!S42="Negative alert x2")),
    " -*",
IF(AND('Speech 2016-18'!M42="Negative outlier",
       'Speech 2016-18'!S42&lt;&gt;"Negative outlier"),
    " - -",
IF(AND('Speech 2016-18'!M42="Negative outlier",
       OR('Speech 2016-18'!S42="Negative outlier", 'Speech 2016-18'!S42="Negative alert x2")),
    " - -*",
IF('Speech 2016-18'!M42="Not plotted",
    "Not plotted",
"")))))))))</f>
        <v xml:space="preserve"> ++*</v>
      </c>
      <c r="O12" s="388" t="str">
        <f>IF(AND('Speech 2016-18'!Q42="Positive outlier",
        OR('Speech 2016-18'!T42="Positive outlier", 'Speech 2016-18'!T42="Positive alert x2")),
    " ++*",
IF(AND('Speech 2016-18'!Q42="Positive outlier",
       'Speech 2016-18'!T42&lt;&gt;"Positive outlier"),
    " ++",
IF(AND(OR('Speech 2016-18'!Q42="Positive alert", 'Speech 2016-18'!Q42="Positive alert x2"),
       OR('Speech 2016-18'!T42="Positive alert", 'Speech 2016-18'!T42="Positive alert x2")),
    " +*",
IF(AND('Speech 2016-18'!Q42="Positive alert",
       'Speech 2016-18'!T42&lt;&gt;"Positive alert"),
    " +",
IF(AND('Speech 2016-18'!Q42="Negative alert",
       'Speech 2016-18'!T42&lt;&gt;"Negative alert"),
    " -",
IF(AND(OR('Speech 2016-18'!Q42="Negative alert", 'Speech 2016-18'!Q42="Negative alert x2"),
       OR('Speech 2016-18'!T42="Negative alert", 'Speech 2016-18'!T42="Negative alert x2")),
    " -*",
IF(AND('Speech 2016-18'!Q42="Negative outlier",
       'Speech 2016-18'!T42&lt;&gt;"Negative outlier"),
    " - -",
IF(AND('Speech 2016-18'!Q42="Negative outlier",
       OR('Speech 2016-18'!T42="Negative outlier", 'Speech 2016-18'!T42="Negative alert x2")),
    " - -*",
IF('Speech 2016-18'!Q42="Not plotted",
    "Not plotted",
"")))))))))</f>
        <v xml:space="preserve"> +</v>
      </c>
      <c r="P12" s="390" t="str">
        <f>IF(AND('Psychology 2016-18'!N41="Positive outlier",
        OR('Psychology 2016-18'!O41="Positive outlier", 'Psychology 2016-18'!O41="Positive alert x2")),
    " ++*",
IF(AND('Psychology 2016-18'!N41="Positive outlier",
       'Psychology 2016-18'!O41&lt;&gt;"Positive outlier"),
    " ++",
IF(AND(OR('Psychology 2016-18'!N41="Positive alert", 'Psychology 2016-18'!N41="Positive alert x2"),
       OR('Psychology 2016-18'!O41="Positive alert", 'Psychology 2016-18'!O41="Positive alert x2")),
    " +*",
IF(AND('Psychology 2016-18'!N41="Positive alert",
       'Psychology 2016-18'!O41&lt;&gt;"Positive alert"),
    " +",
IF(AND('Psychology 2016-18'!N41="Negative alert",
       'Psychology 2016-18'!O41&lt;&gt;"Negative alert"),
    " -",
IF(AND(OR('Psychology 2016-18'!N41="Negative alert", 'Psychology 2016-18'!N41="Negative alert x2"),
       OR('Psychology 2016-18'!O41="Negative alert", 'Psychology 2016-18'!O41="Negative alert x2")),
    " -*",
IF(AND('Psychology 2016-18'!N41="Negative outlier",
       'Psychology 2016-18'!O41&lt;&gt;"Negative outlier"),
    " - -",
IF(AND('Psychology 2016-18'!N41="Negative outlier",
       OR('Psychology 2016-18'!O41="Negative outlier", 'Psychology 2016-18'!O41="Negative alert x2")),
    " - -*",
""))))))))</f>
        <v xml:space="preserve"> ++</v>
      </c>
      <c r="Q12" s="387" t="str">
        <f>IF(AND('Dental health 2016-18'!E69="Positive outlier",
        OR('Dental health 2016-18'!H69="Positive outlier", 'Dental health 2016-18'!H69="Positive alert x2")),
    " ++*",
IF(AND('Dental health 2016-18'!E69="Positive outlier",
       'Dental health 2016-18'!H69&lt;&gt;"Positive outlier"),
    " ++",
IF(AND(OR('Dental health 2016-18'!E69="Positive alert", 'Dental health 2016-18'!E69="Positive alert x2"),
       OR('Dental health 2016-18'!H69="Positive alert", 'Dental health 2016-18'!H69="Positive alert x2")),
    " +*",
IF(AND('Dental health 2016-18'!E69="Positive alert",
       'Dental health 2016-18'!H69&lt;&gt;"Positive alert"),
    " +",
IF(AND('Dental health 2016-18'!E69="Negative alert",
       'Dental health 2016-18'!H69&lt;&gt;"Negative alert"),
    " -",
IF(AND(OR('Dental health 2016-18'!E69="Negative alert", 'Dental health 2016-18'!E69="Negative alert x2"),
       OR('Dental health 2016-18'!H69="Negative alert", 'Dental health 2016-18'!H69="Negative alert x2")),
    " -*",
IF(AND('Dental health 2016-18'!E69="Negative outlier",
       'Dental health 2016-18'!H69&lt;&gt;"Negative outlier"),
    " - -",
IF(AND('Dental health 2016-18'!E69="Negative outlier",
       OR('Dental health 2016-18'!H69="Negative outlier", 'Dental health 2016-18'!H69="Negative alert x2")),
    " - -*",
""))))))))</f>
        <v/>
      </c>
      <c r="R12" s="389" t="str">
        <f>IF(AND('Dental health 2016-18'!G69="Positive outlier",
        OR('Dental health 2016-18'!I69="Positive outlier", 'Dental health 2016-18'!I69="Positive alert x2")),
    " ++*",
IF(AND('Dental health 2016-18'!G69="Positive outlier",
       'Dental health 2016-18'!I69&lt;&gt;"Positive outlier"),
    " ++",
IF(AND(OR('Dental health 2016-18'!G69="Positive alert", 'Dental health 2016-18'!G69="Positive alert x2"),
       OR('Dental health 2016-18'!I69="Positive alert", 'Dental health 2016-18'!I69="Positive alert x2")),
    " +*",
IF(AND('Dental health 2016-18'!G69="Positive alert",
       'Dental health 2016-18'!I69&lt;&gt;"Positive alert"),
    " +",
IF(AND('Dental health 2016-18'!G69="Negative alert",
       'Dental health 2016-18'!I69&lt;&gt;"Negative alert"),
    " -",
IF(AND(OR('Dental health 2016-18'!G69="Negative alert", 'Dental health 2016-18'!G69="Negative alert x2"),
       OR('Dental health 2016-18'!I69="Negative alert", 'Dental health 2016-18'!I69="Negative alert x2")),
    " -*",
IF(AND('Dental health 2016-18'!G69="Negative outlier",
       'Dental health 2016-18'!I69&lt;&gt;"Negative outlier"),
    " - -",
IF(AND('Dental health 2016-18'!G69="Negative outlier",
       OR('Dental health 2016-18'!I69="Negative outlier", 'Dental health 2016-18'!I69="Negative alert x2")),
    " - -*",
""))))))))</f>
        <v/>
      </c>
      <c r="S12" s="54"/>
      <c r="T12" s="68"/>
    </row>
    <row r="13" spans="2:20" ht="16.5" customHeight="1" x14ac:dyDescent="0.45">
      <c r="B13" s="386" t="s">
        <v>12</v>
      </c>
      <c r="C13" s="387" t="str">
        <f>IF(AND('Consent 2016-18'!M13="Positive outlier",
        OR('Consent 2016-18'!N13="Positive outlier", 'Consent 2016-18'!N13="Positive alert x2")),
    " ++*",
IF(AND('Consent 2016-18'!M13="Positive outlier",
       'Consent 2016-18'!N13&lt;&gt;"Positive outlier"),
    " ++",
IF(AND(OR('Consent 2016-18'!M13="Positive alert", 'Consent 2016-18'!M13="Positive alert x2"),
       OR('Consent 2016-18'!N13="Positive alert", 'Consent 2016-18'!N13="Positive alert x2")),
    " +*",
IF(AND('Consent 2016-18'!M13="Positive alert",
       'Consent 2016-18'!N13&lt;&gt;"Positive alert"),
    " +",
IF(AND('Consent 2016-18'!M13="Negative alert",
       'Consent 2016-18'!N13&lt;&gt;"Negative alert"),
    " -",
IF(AND(OR('Consent 2016-18'!M13="Negative alert", 'Consent 2016-18'!M13="Negative alert x2"),
       OR('Consent 2016-18'!N13="Negative alert", 'Consent 2016-18'!N13="Negative alert x2")),
    " -*",
IF(AND('Consent 2016-18'!M13="Negative outlier",
       'Consent 2016-18'!N13&lt;&gt;"Negative outlier"),
    " - -",
IF(AND('Consent 2016-18'!M13="Negative outlier",
       'Consent 2016-18'!N13="Negative outlier"),
    " - -*",
IF('Consent 2016-18'!M13="Not plotted",
    "Not plotted",
"")))))))))</f>
        <v xml:space="preserve"> - -</v>
      </c>
      <c r="D13" s="387" t="str">
        <f>IF(AND('Child growth 2016-18'!O12="Positive outlier",
        OR('Child growth 2016-18'!P12="Positive outlier", 'Child growth 2016-18'!P12="Positive alert x2")),
    " ++*",
IF(AND('Child growth 2016-18'!O12="Positive outlier",
       'Child growth 2016-18'!P12&lt;&gt;"Positive outlier"),
    " ++",
IF(AND(OR('Child growth 2016-18'!O12="Positive alert", 'Child growth 2016-18'!O12="Positive alert x2"),
       OR('Child growth 2016-18'!P12="Positive alert", 'Child growth 2016-18'!P12="Positive alert x2")),
    " +*",
IF(AND('Child growth 2016-18'!O12="Positive alert",
       'Child growth 2016-18'!P12&lt;&gt;"Positive alert"),
    " +",
IF(AND('Child growth 2016-18'!O12="Negative alert",
       'Child growth 2016-18'!P12&lt;&gt;"Negative alert"),
    " -",
IF(AND(OR('Child growth 2016-18'!O12="Negative alert", 'Child growth 2016-18'!O12="Negative alert x2"),
       OR('Child growth 2016-18'!P12="Negative alert", 'Child growth 2016-18'!P12="Negative alert x2")),
    " -*",
IF(AND('Child growth 2016-18'!O12="Negative outlier",
       'Child growth 2016-18'!P12&lt;&gt;"Negative outlier"),
    " - -",
IF(AND('Child growth 2016-18'!O12="Negative outlier",
       'Child growth 2016-18'!P12="Negative outlier"),
    " - -*",
IF('Child growth 2016-18'!O12="Not plotted",
    "Not plotted",
"")))))))))</f>
        <v xml:space="preserve"> - -*</v>
      </c>
      <c r="E13" s="388" t="str">
        <f>IF(AND('Dental health 2016-18'!K13="Positive outlier", 'Dental health 2016-18'!L13="Positive outlier"), " ++*",
 IF(AND('Dental health 2016-18'!K13="Positive outlier", 'Dental health 2016-18'!L13&lt;&gt;"Positive outlier"), " ++",
 IF(AND(OR('Dental health 2016-18'!K13="Positive alert", 'Dental health 2016-18'!K13="Positive alert x2"),
         OR('Dental health 2016-18'!L13="Positive alert", 'Dental health 2016-18'!L13="Positive alert x2")), " +*",
 IF(AND('Dental health 2016-18'!K13="Positive alert", 'Dental health 2016-18'!L13&lt;&gt;"Positive alert"), " +",
 IF(AND('Dental health 2016-18'!K13="Negative alert", 'Dental health 2016-18'!L13&lt;&gt;"Negative alert"), " -",
IF(AND(OR('Dental health 2016-18'!K13="Negative alert", 'Dental health 2016-18'!K13="Negative alert x2"),
         OR('Dental health 2016-18'!L13="Negative alert", 'Dental health 2016-18'!L13="Negative alert x2")),  " -*",
 IF(AND('Dental health 2016-18'!K13="Negative outlier", 'Dental health 2016-18'!L13&lt;&gt;"Negative outlier"), " - -",
 IF(AND('Dental health 2016-18'!K13="Negative outlier", 'Dental health 2016-18'!L13="Negative outlier"), " - -*",
 ""))))))))</f>
        <v xml:space="preserve"> - -*</v>
      </c>
      <c r="F13" s="388" t="str">
        <f>IF(AND('Facial growth 2016-18'!K13="Positive outlier",
        OR('Facial growth 2016-18'!L13="Positive outlier", 'Facial growth 2016-18'!L13="Positive alert x2")),
    " ++*",
IF(AND('Facial growth 2016-18'!K13="Positive outlier",
       'Facial growth 2016-18'!L13&lt;&gt;"Positive outlier"),
    " ++",
IF(AND(OR('Facial growth 2016-18'!K13="Positive alert", 'Facial growth 2016-18'!K13="Positive alert x2"),
       OR('Facial growth 2016-18'!L13="Positive alert", 'Facial growth 2016-18'!L13="Positive alert x2")),
    " +*",
IF(AND('Facial growth 2016-18'!K13="Positive alert",
       'Facial growth 2016-18'!L13&lt;&gt;"Positive alert"),
    " +",
IF(AND('Facial growth 2016-18'!K13="Negative alert",
       'Facial growth 2016-18'!L13&lt;&gt;"Negative alert"),
    " -",
IF(AND(OR('Facial growth 2016-18'!K13="Negative alert", 'Facial growth 2016-18'!K13="Negative alert x2"),
       OR('Facial growth 2016-18'!L13="Negative alert", 'Facial growth 2016-18'!L13="Negative alert x2")),
    " -*",
IF(AND('Facial growth 2016-18'!K13="Negative outlier",
       'Facial growth 2016-18'!L13&lt;&gt;"Negative outlier"),
    " - -",
IF(AND('Facial growth 2016-18'!K13="Negative outlier",
       'Facial growth 2016-18'!L13="Negative outlier"),
    " - -*",
IF('Facial growth 2016-18'!K13="Not plotted",
    "Not plotted",
"")))))))))</f>
        <v xml:space="preserve"> - -*</v>
      </c>
      <c r="G13" s="388" t="str">
        <f>IF(AND('Speech 2016-18'!M13="Positive outlier",
        OR('Speech 2016-18'!N13="Positive outlier", 'Speech 2016-18'!N13="Positive alert x2")),
    " ++*",
IF(AND('Speech 2016-18'!M13="Positive outlier",
       'Speech 2016-18'!N13&lt;&gt;"Positive outlier"),
    " ++",
IF(AND(OR('Speech 2016-18'!M13="Positive alert", 'Speech 2016-18'!M13="Positive alert x2"),
       OR('Speech 2016-18'!N13="Positive alert", 'Speech 2016-18'!N13="Positive alert x2")),
    " +*",
IF(AND('Speech 2016-18'!M13="Positive alert",
       'Speech 2016-18'!N13&lt;&gt;"Positive alert"),
    " +",
IF(AND('Speech 2016-18'!M13="Negative alert",
       'Speech 2016-18'!N13&lt;&gt;"Negative alert"),
    " -",
IF(AND(OR('Speech 2016-18'!M13="Negative alert", 'Speech 2016-18'!M13="Negative alert x2"),
       OR('Speech 2016-18'!N13="Negative alert", 'Speech 2016-18'!N13="Negative alert x2")),
    " -*",
IF(AND('Speech 2016-18'!M13="Negative outlier",
       'Speech 2016-18'!N13&lt;&gt;"Negative outlier"),
    " - -",
IF(AND('Speech 2016-18'!M13="Negative outlier",
       'Speech 2016-18'!N13="Negative outlier"),
    " - -*",
IF('Speech 2016-18'!M13="Not plotted",
    "Not plotted",
"")))))))))</f>
        <v xml:space="preserve"> - -*</v>
      </c>
      <c r="H13" s="389" t="str">
        <f>IF(AND('Psychology 2016-18'!K13="Positive outlier",
        OR('Psychology 2016-18'!L13="Positive outlier", 'Psychology 2016-18'!L13="Positive alert x2")),
    " ++*",
IF(AND('Psychology 2016-18'!K13="Positive outlier",
       'Psychology 2016-18'!L13&lt;&gt;"Positive outlier"),
    " ++",
IF(AND(OR('Psychology 2016-18'!K13="Positive alert", 'Psychology 2016-18'!K13="Positive alert x2"),
       OR('Psychology 2016-18'!L13="Positive alert", 'Psychology 2016-18'!L13="Positive alert x2")),
    " +*",
IF(AND('Psychology 2016-18'!K13="Positive alert",
       'Psychology 2016-18'!L13&lt;&gt;"Positive alert"),
    " +",
IF(AND('Psychology 2016-18'!K13="Negative alert",
       'Psychology 2016-18'!L13&lt;&gt;"Negative alert"),
    " -",
IF(AND(OR('Psychology 2016-18'!K13="Negative alert", 'Psychology 2016-18'!K13="Negative alert x2"),
       OR('Psychology 2016-18'!L13="Negative alert", 'Psychology 2016-18'!L13="Negative alert x2")),
    " -*",
IF(AND('Psychology 2016-18'!K13="Negative outlier",
       'Psychology 2016-18'!L13&lt;&gt;"Negative outlier"),
    " - -",
IF(AND('Psychology 2016-18'!K13="Negative outlier",
       'Psychology 2016-18'!L13="Negative outlier"),
    " - -*",
IF('Psychology 2016-18'!K13="Not plotted",
    "Not plotted",
"")))))))))</f>
        <v xml:space="preserve"> - -*</v>
      </c>
      <c r="I13" s="392" t="str">
        <f>IF(AND('Child growth 2016-18'!N40="Positive outlier",
        OR('Child growth 2016-18'!O40="Positive outlier", 'Child growth 2016-18'!O40="Positive alert x2")),
    " ++*",
IF(AND('Child growth 2016-18'!N40="Positive outlier",
       'Child growth 2016-18'!O40&lt;&gt;"Positive outlier"),
    " ++",
IF(AND(OR('Child growth 2016-18'!N40="Positive alert", 'Child growth 2016-18'!N40="Positive alert x2"),
       OR('Child growth 2016-18'!O40="Positive alert", 'Child growth 2016-18'!O40="Positive alert x2")),
    " +*",
IF(AND('Child growth 2016-18'!N40="Positive alert",
       'Child growth 2016-18'!O40&lt;&gt;"Positive alert"),
    " +",
IF(AND('Child growth 2016-18'!N40="Negative alert",
       'Child growth 2016-18'!O40&lt;&gt;"Negative alert"),
    " -",
IF(AND(OR('Child growth 2016-18'!N40="Negative alert", 'Child growth 2016-18'!N40="Negative alert x2"),
       OR('Child growth 2016-18'!O40="Negative alert", 'Child growth 2016-18'!O40="Negative alert x2")),
    " -*",
IF(AND('Child growth 2016-18'!N40="Negative outlier",
       'Child growth 2016-18'!O40&lt;&gt;"Negative outlier"),
    " - -",
IF(AND('Child growth 2016-18'!N40="Negative outlier",
       'Child growth 2016-18'!O40="Negative outlier"),
    " - -*",
IF('Child growth 2016-18'!N40="Not plotted",
    "Not plotted",
"")))))))))</f>
        <v/>
      </c>
      <c r="J13" s="388" t="str">
        <f>IF(AND('Dental health 2016-18'!I42="Positive outlier",
        OR('Dental health 2016-18'!N42="Positive outlier", 'Dental health 2016-18'!N42="Positive alert x2")),
    " ++*",
IF(AND('Dental health 2016-18'!I42="Positive outlier",
       'Dental health 2016-18'!N42&lt;&gt;"Positive outlier"),
    " ++",
IF(AND(OR('Dental health 2016-18'!I42="Positive alert", 'Dental health 2016-18'!I42="Positive alert x2"),
       OR('Dental health 2016-18'!N42="Positive alert", 'Dental health 2016-18'!N42="Positive alert x2")),
    " +*",
IF(AND('Dental health 2016-18'!I42="Positive alert",
       'Dental health 2016-18'!N42&lt;&gt;"Positive alert"),
    " +",
IF(AND('Dental health 2016-18'!I42="Negative alert",
       'Dental health 2016-18'!N42&lt;&gt;"Negative alert"),
    " -",
IF(AND(OR('Dental health 2016-18'!I42="Negative alert", 'Dental health 2016-18'!I42="Negative alert x2"),
       OR('Dental health 2016-18'!N42="Negative alert", 'Dental health 2016-18'!N42="Negative alert x2")),
    " -*",
IF(AND('Dental health 2016-18'!I42="Negative outlier",
       'Dental health 2016-18'!N42&lt;&gt;"Negative outlier"),
    " - -",
IF(AND('Dental health 2016-18'!I42="Negative outlier",
       'Dental health 2016-18'!N42="Negative outlier"),
    " - -*",
IF('Dental health 2016-18'!I42="Not plotted",
    "Not plotted",
"")))))))))</f>
        <v/>
      </c>
      <c r="K13" s="388" t="str">
        <f>IF(AND('Dental health 2016-18'!M42="Positive outlier",
        OR('Dental health 2016-18'!O42="Positive outlier", 'Dental health 2016-18'!O42="Positive alert x2")),
    " ++*",
IF(AND('Dental health 2016-18'!M42="Positive outlier",
       'Dental health 2016-18'!O42&lt;&gt;"Positive outlier"),
    " ++",
IF(AND(OR('Dental health 2016-18'!M42="Positive alert", 'Dental health 2016-18'!M42="Positive alert x2"),
       OR('Dental health 2016-18'!O42="Positive alert", 'Dental health 2016-18'!O42="Positive alert x2")),
    " +*",
IF(AND('Dental health 2016-18'!M42="Positive alert",
       'Dental health 2016-18'!O42&lt;&gt;"Positive alert"),
    " +",
IF(AND('Dental health 2016-18'!M42="Negative alert",
       'Dental health 2016-18'!O42&lt;&gt;"Negative alert"),
    " -",
IF(AND(OR('Dental health 2016-18'!M42="Negative alert", 'Dental health 2016-18'!M42="Negative alert x2"),
       OR('Dental health 2016-18'!O42="Negative alert", 'Dental health 2016-18'!O42="Negative alert x2")),
    " -*",
IF(AND('Dental health 2016-18'!M42="Negative outlier",
       'Dental health 2016-18'!O42&lt;&gt;"Negative outlier"),
    " - -",
IF(AND('Dental health 2016-18'!M42="Negative outlier",
       'Dental health 2016-18'!O42="Negative outlier"),
    " - -*",
IF('Dental health 2016-18'!M42="Not plotted",
    "Not plotted",
"")))))))))</f>
        <v/>
      </c>
      <c r="L13" s="492" t="str">
        <f>IF(AND('Facial growth 2016-18'!L42="Positive outlier",
        OR('Facial growth 2016-18'!M42="Positive outlier", 'Facial growth 2016-18'!M42="Positive alert x2")),
    " ++*",
IF(AND('Facial growth 2016-18'!L42="Positive outlier",
       'Facial growth 2016-18'!M42&lt;&gt;"Positive outlier"),
    " ++",
IF(AND(OR('Facial growth 2016-18'!L42="Positive alert", 'Facial growth 2016-18'!L42="Positive alert x2"),
       OR('Facial growth 2016-18'!M42="Positive alert", 'Facial growth 2016-18'!M42="Positive alert x2")),
    " +*",
IF(AND('Facial growth 2016-18'!L42="Positive alert",
       'Facial growth 2016-18'!M42&lt;&gt;"Positive alert"),
    " +",
IF(AND('Facial growth 2016-18'!L42="Negative alert",
       'Facial growth 2016-18'!M42&lt;&gt;"Negative alert"),
    " -",
IF(AND(OR('Facial growth 2016-18'!L42="Negative alert", 'Facial growth 2016-18'!L42="Negative alert x2"),
       OR('Facial growth 2016-18'!M42="Negative alert", 'Facial growth 2016-18'!M42="Negative alert x2")),
    " -*",
IF(AND('Facial growth 2016-18'!L42="Negative outlier",
       'Facial growth 2016-18'!M42&lt;&gt;"Negative outlier"),
    " - -",
IF(AND('Facial growth 2016-18'!L42="Negative outlier",
       'Facial growth 2016-18'!M42="Negative outlier"),
    " - -*",
IF('Facial growth 2016-18'!L42="Not plotted",
    "Not plotted",
"")))))))))</f>
        <v>Not plotted</v>
      </c>
      <c r="M13" s="388" t="str">
        <f>IF(AND('Speech 2016-18'!I43="Positive outlier",
        OR('Speech 2016-18'!R43="Positive outlier", 'Speech 2016-18'!R43="Positive alert x2")),
    " ++*",
IF(AND('Speech 2016-18'!I43="Positive outlier",
       'Speech 2016-18'!R43&lt;&gt;"Positive outlier"),
    " ++",
IF(AND(OR('Speech 2016-18'!I43="Positive alert", 'Speech 2016-18'!I43="Positive alert x2"),
       OR('Speech 2016-18'!R43="Positive alert", 'Speech 2016-18'!R43="Positive alert x2")),
    " +*",
IF(AND('Speech 2016-18'!I43="Positive alert",
       'Speech 2016-18'!R43&lt;&gt;"Positive alert"),
    " +",
IF(AND('Speech 2016-18'!I43="Negative alert",
       'Speech 2016-18'!R43&lt;&gt;"Negative alert"),
    " -",
IF(AND(OR('Speech 2016-18'!I43="Negative alert", 'Speech 2016-18'!I43="Negative alert x2"),
       OR('Speech 2016-18'!R43="Negative alert", 'Speech 2016-18'!R43="Negative alert x2")),
    " -*",
IF(AND('Speech 2016-18'!I43="Negative outlier",
       'Speech 2016-18'!R43&lt;&gt;"Negative outlier"),
    " - -",
IF(AND('Speech 2016-18'!I43="Negative outlier",
       OR('Speech 2016-18'!R43="Negative outlier", 'Speech 2016-18'!R43="Negative alert x2")),
    " - -*",
IF('Speech 2016-18'!I43="Not plotted",
    "Not plotted",
"")))))))))</f>
        <v/>
      </c>
      <c r="N13" s="388" t="str">
        <f>IF(AND('Speech 2016-18'!M43="Positive outlier",
        OR('Speech 2016-18'!S43="Positive outlier", 'Speech 2016-18'!S43="Positive alert x2")),
    " ++*",
IF(AND('Speech 2016-18'!M43="Positive outlier",
       'Speech 2016-18'!S43&lt;&gt;"Positive outlier"),
    " ++",
IF(AND(OR('Speech 2016-18'!M43="Positive alert", 'Speech 2016-18'!M43="Positive alert x2"),
       OR('Speech 2016-18'!S43="Positive alert", 'Speech 2016-18'!S43="Positive alert x2")),
    " +*",
IF(AND('Speech 2016-18'!M43="Positive alert",
       'Speech 2016-18'!S43&lt;&gt;"Positive alert"),
    " +",
IF(AND('Speech 2016-18'!M43="Negative alert",
       'Speech 2016-18'!S43&lt;&gt;"Negative alert"),
    " -",
IF(AND(OR('Speech 2016-18'!M43="Negative alert", 'Speech 2016-18'!M43="Negative alert x2"),
       OR('Speech 2016-18'!S43="Negative alert", 'Speech 2016-18'!S43="Negative alert x2")),
    " -*",
IF(AND('Speech 2016-18'!M43="Negative outlier",
       'Speech 2016-18'!S43&lt;&gt;"Negative outlier"),
    " - -",
IF(AND('Speech 2016-18'!M43="Negative outlier",
       OR('Speech 2016-18'!S43="Negative outlier", 'Speech 2016-18'!S43="Negative alert x2")),
    " - -*",
IF('Speech 2016-18'!M43="Not plotted",
    "Not plotted",
"")))))))))</f>
        <v/>
      </c>
      <c r="O13" s="388" t="str">
        <f>IF(AND('Speech 2016-18'!Q43="Positive outlier",
        OR('Speech 2016-18'!T43="Positive outlier", 'Speech 2016-18'!T43="Positive alert x2")),
    " ++*",
IF(AND('Speech 2016-18'!Q43="Positive outlier",
       'Speech 2016-18'!T43&lt;&gt;"Positive outlier"),
    " ++",
IF(AND(OR('Speech 2016-18'!Q43="Positive alert", 'Speech 2016-18'!Q43="Positive alert x2"),
       OR('Speech 2016-18'!T43="Positive alert", 'Speech 2016-18'!T43="Positive alert x2")),
    " +*",
IF(AND('Speech 2016-18'!Q43="Positive alert",
       'Speech 2016-18'!T43&lt;&gt;"Positive alert"),
    " +",
IF(AND('Speech 2016-18'!Q43="Negative alert",
       'Speech 2016-18'!T43&lt;&gt;"Negative alert"),
    " -",
IF(AND(OR('Speech 2016-18'!Q43="Negative alert", 'Speech 2016-18'!Q43="Negative alert x2"),
       OR('Speech 2016-18'!T43="Negative alert", 'Speech 2016-18'!T43="Negative alert x2")),
    " -*",
IF(AND('Speech 2016-18'!Q43="Negative outlier",
       'Speech 2016-18'!T43&lt;&gt;"Negative outlier"),
    " - -",
IF(AND('Speech 2016-18'!Q43="Negative outlier",
       OR('Speech 2016-18'!T43="Negative outlier", 'Speech 2016-18'!T43="Negative alert x2")),
    " - -*",
IF('Speech 2016-18'!Q43="Not plotted",
    "Not plotted",
"")))))))))</f>
        <v/>
      </c>
      <c r="P13" s="390" t="str">
        <f>IF(AND('Psychology 2016-18'!N42="Positive outlier",
        OR('Psychology 2016-18'!O42="Positive outlier", 'Psychology 2016-18'!O42="Positive alert x2")),
    " ++*",
IF(AND('Psychology 2016-18'!N42="Positive outlier",
       'Psychology 2016-18'!O42&lt;&gt;"Positive outlier"),
    " ++",
IF(AND(OR('Psychology 2016-18'!N42="Positive alert", 'Psychology 2016-18'!N42="Positive alert x2"),
       OR('Psychology 2016-18'!O42="Positive alert", 'Psychology 2016-18'!O42="Positive alert x2")),
    " +*",
IF(AND('Psychology 2016-18'!N42="Positive alert",
       'Psychology 2016-18'!O42&lt;&gt;"Positive alert"),
    " +",
IF(AND('Psychology 2016-18'!N42="Negative alert",
       'Psychology 2016-18'!O42&lt;&gt;"Negative alert"),
    " -",
IF(AND(OR('Psychology 2016-18'!N42="Negative alert", 'Psychology 2016-18'!N42="Negative alert x2"),
       OR('Psychology 2016-18'!O42="Negative alert", 'Psychology 2016-18'!O42="Negative alert x2")),
    " -*",
IF(AND('Psychology 2016-18'!N42="Negative outlier",
       'Psychology 2016-18'!O42&lt;&gt;"Negative outlier"),
    " - -",
IF(AND('Psychology 2016-18'!N42="Negative outlier",
       OR('Psychology 2016-18'!O42="Negative outlier", 'Psychology 2016-18'!O42="Negative alert x2")),
    " - -*",
""))))))))</f>
        <v xml:space="preserve"> - -*</v>
      </c>
      <c r="Q13" s="387" t="str">
        <f>IF(AND('Dental health 2016-18'!E70="Positive outlier",
        OR('Dental health 2016-18'!H70="Positive outlier", 'Dental health 2016-18'!H70="Positive alert x2")),
    " ++*",
IF(AND('Dental health 2016-18'!E70="Positive outlier",
       'Dental health 2016-18'!H70&lt;&gt;"Positive outlier"),
    " ++",
IF(AND(OR('Dental health 2016-18'!E70="Positive alert", 'Dental health 2016-18'!E70="Positive alert x2"),
       OR('Dental health 2016-18'!H70="Positive alert", 'Dental health 2016-18'!H70="Positive alert x2")),
    " +*",
IF(AND('Dental health 2016-18'!E70="Positive alert",
       'Dental health 2016-18'!H70&lt;&gt;"Positive alert"),
    " +",
IF(AND('Dental health 2016-18'!E70="Negative alert",
       'Dental health 2016-18'!H70&lt;&gt;"Negative alert"),
    " -",
IF(AND(OR('Dental health 2016-18'!E70="Negative alert", 'Dental health 2016-18'!E70="Negative alert x2"),
       OR('Dental health 2016-18'!H70="Negative alert", 'Dental health 2016-18'!H70="Negative alert x2")),
    " -*",
IF(AND('Dental health 2016-18'!E70="Negative outlier",
       'Dental health 2016-18'!H70&lt;&gt;"Negative outlier"),
    " - -",
IF(AND('Dental health 2016-18'!E70="Negative outlier",
       OR('Dental health 2016-18'!H70="Negative outlier", 'Dental health 2016-18'!H70="Negative alert x2")),
    " - -*",
""))))))))</f>
        <v/>
      </c>
      <c r="R13" s="389" t="str">
        <f>IF(AND('Dental health 2016-18'!G70="Positive outlier",
        OR('Dental health 2016-18'!I70="Positive outlier", 'Dental health 2016-18'!I70="Positive alert x2")),
    " ++*",
IF(AND('Dental health 2016-18'!G70="Positive outlier",
       'Dental health 2016-18'!I70&lt;&gt;"Positive outlier"),
    " ++",
IF(AND(OR('Dental health 2016-18'!G70="Positive alert", 'Dental health 2016-18'!G70="Positive alert x2"),
       OR('Dental health 2016-18'!I70="Positive alert", 'Dental health 2016-18'!I70="Positive alert x2")),
    " +*",
IF(AND('Dental health 2016-18'!G70="Positive alert",
       'Dental health 2016-18'!I70&lt;&gt;"Positive alert"),
    " +",
IF(AND('Dental health 2016-18'!G70="Negative alert",
       'Dental health 2016-18'!I70&lt;&gt;"Negative alert"),
    " -",
IF(AND(OR('Dental health 2016-18'!G70="Negative alert", 'Dental health 2016-18'!G70="Negative alert x2"),
       OR('Dental health 2016-18'!I70="Negative alert", 'Dental health 2016-18'!I70="Negative alert x2")),
    " -*",
IF(AND('Dental health 2016-18'!G70="Negative outlier",
       'Dental health 2016-18'!I70&lt;&gt;"Negative outlier"),
    " - -",
IF(AND('Dental health 2016-18'!G70="Negative outlier",
       OR('Dental health 2016-18'!I70="Negative outlier", 'Dental health 2016-18'!I70="Negative alert x2")),
    " - -*",
""))))))))</f>
        <v/>
      </c>
      <c r="S13" s="54"/>
      <c r="T13" s="68"/>
    </row>
    <row r="14" spans="2:20" ht="16.5" customHeight="1" x14ac:dyDescent="0.45">
      <c r="B14" s="386" t="s">
        <v>52</v>
      </c>
      <c r="C14" s="387" t="str">
        <f>IF(AND('Consent 2016-18'!M14="Positive outlier",
        OR('Consent 2016-18'!N14="Positive outlier", 'Consent 2016-18'!N14="Positive alert x2")),
    " ++*",
IF(AND('Consent 2016-18'!M14="Positive outlier",
       'Consent 2016-18'!N14&lt;&gt;"Positive outlier"),
    " ++",
IF(AND(OR('Consent 2016-18'!M14="Positive alert", 'Consent 2016-18'!M14="Positive alert x2"),
       OR('Consent 2016-18'!N14="Positive alert", 'Consent 2016-18'!N14="Positive alert x2")),
    " +*",
IF(AND('Consent 2016-18'!M14="Positive alert",
       'Consent 2016-18'!N14&lt;&gt;"Positive alert"),
    " +",
IF(AND('Consent 2016-18'!M14="Negative alert",
       'Consent 2016-18'!N14&lt;&gt;"Negative alert"),
    " -",
IF(AND(OR('Consent 2016-18'!M14="Negative alert", 'Consent 2016-18'!M14="Negative alert x2"),
       OR('Consent 2016-18'!N14="Negative alert", 'Consent 2016-18'!N14="Negative alert x2")),
    " -*",
IF(AND('Consent 2016-18'!M14="Negative outlier",
       'Consent 2016-18'!N14&lt;&gt;"Negative outlier"),
    " - -",
IF(AND('Consent 2016-18'!M14="Negative outlier",
       'Consent 2016-18'!N14="Negative outlier"),
    " - -*",
IF('Consent 2016-18'!M14="Not plotted",
    "Not plotted",
"")))))))))</f>
        <v/>
      </c>
      <c r="D14" s="387" t="str">
        <f>IF(AND('Child growth 2016-18'!O13="Positive outlier",
        OR('Child growth 2016-18'!P13="Positive outlier", 'Child growth 2016-18'!P13="Positive alert x2")),
    " ++*",
IF(AND('Child growth 2016-18'!O13="Positive outlier",
       'Child growth 2016-18'!P13&lt;&gt;"Positive outlier"),
    " ++",
IF(AND(OR('Child growth 2016-18'!O13="Positive alert", 'Child growth 2016-18'!O13="Positive alert x2"),
       OR('Child growth 2016-18'!P13="Positive alert", 'Child growth 2016-18'!P13="Positive alert x2")),
    " +*",
IF(AND('Child growth 2016-18'!O13="Positive alert",
       'Child growth 2016-18'!P13&lt;&gt;"Positive alert"),
    " +",
IF(AND('Child growth 2016-18'!O13="Negative alert",
       'Child growth 2016-18'!P13&lt;&gt;"Negative alert"),
    " -",
IF(AND(OR('Child growth 2016-18'!O13="Negative alert", 'Child growth 2016-18'!O13="Negative alert x2"),
       OR('Child growth 2016-18'!P13="Negative alert", 'Child growth 2016-18'!P13="Negative alert x2")),
    " -*",
IF(AND('Child growth 2016-18'!O13="Negative outlier",
       'Child growth 2016-18'!P13&lt;&gt;"Negative outlier"),
    " - -",
IF(AND('Child growth 2016-18'!O13="Negative outlier",
       'Child growth 2016-18'!P13="Negative outlier"),
    " - -*",
IF('Child growth 2016-18'!O13="Not plotted",
    "Not plotted",
"")))))))))</f>
        <v xml:space="preserve"> ++*</v>
      </c>
      <c r="E14" s="388" t="str">
        <f>IF(AND('Dental health 2016-18'!K14="Positive outlier", 'Dental health 2016-18'!L14="Positive outlier"), " ++*",
 IF(AND('Dental health 2016-18'!K14="Positive outlier", 'Dental health 2016-18'!L14&lt;&gt;"Positive outlier"), " ++",
 IF(AND(OR('Dental health 2016-18'!K14="Positive alert", 'Dental health 2016-18'!K14="Positive alert x2"),
         OR('Dental health 2016-18'!L14="Positive alert", 'Dental health 2016-18'!L14="Positive alert x2")), " +*",
 IF(AND('Dental health 2016-18'!K14="Positive alert", 'Dental health 2016-18'!L14&lt;&gt;"Positive alert"), " +",
 IF(AND('Dental health 2016-18'!K14="Negative alert", 'Dental health 2016-18'!L14&lt;&gt;"Negative alert"), " -",
IF(AND(OR('Dental health 2016-18'!K14="Negative alert", 'Dental health 2016-18'!K14="Negative alert x2"),
         OR('Dental health 2016-18'!L14="Negative alert", 'Dental health 2016-18'!L14="Negative alert x2")),  " -*",
 IF(AND('Dental health 2016-18'!K14="Negative outlier", 'Dental health 2016-18'!L14&lt;&gt;"Negative outlier"), " - -",
 IF(AND('Dental health 2016-18'!K14="Negative outlier", 'Dental health 2016-18'!L14="Negative outlier"), " - -*",
 ""))))))))</f>
        <v/>
      </c>
      <c r="F14" s="388" t="str">
        <f>IF(AND('Facial growth 2016-18'!K14="Positive outlier",
        OR('Facial growth 2016-18'!L14="Positive outlier", 'Facial growth 2016-18'!L14="Positive alert x2")),
    " ++*",
IF(AND('Facial growth 2016-18'!K14="Positive outlier",
       'Facial growth 2016-18'!L14&lt;&gt;"Positive outlier"),
    " ++",
IF(AND(OR('Facial growth 2016-18'!K14="Positive alert", 'Facial growth 2016-18'!K14="Positive alert x2"),
       OR('Facial growth 2016-18'!L14="Positive alert", 'Facial growth 2016-18'!L14="Positive alert x2")),
    " +*",
IF(AND('Facial growth 2016-18'!K14="Positive alert",
       'Facial growth 2016-18'!L14&lt;&gt;"Positive alert"),
    " +",
IF(AND('Facial growth 2016-18'!K14="Negative alert",
       'Facial growth 2016-18'!L14&lt;&gt;"Negative alert"),
    " -",
IF(AND(OR('Facial growth 2016-18'!K14="Negative alert", 'Facial growth 2016-18'!K14="Negative alert x2"),
       OR('Facial growth 2016-18'!L14="Negative alert", 'Facial growth 2016-18'!L14="Negative alert x2")),
    " -*",
IF(AND('Facial growth 2016-18'!K14="Negative outlier",
       'Facial growth 2016-18'!L14&lt;&gt;"Negative outlier"),
    " - -",
IF(AND('Facial growth 2016-18'!K14="Negative outlier",
       'Facial growth 2016-18'!L14="Negative outlier"),
    " - -*",
IF('Facial growth 2016-18'!K14="Not plotted",
    "Not plotted",
"")))))))))</f>
        <v/>
      </c>
      <c r="G14" s="388" t="str">
        <f>IF(AND('Speech 2016-18'!M14="Positive outlier",
        OR('Speech 2016-18'!N14="Positive outlier", 'Speech 2016-18'!N14="Positive alert x2")),
    " ++*",
IF(AND('Speech 2016-18'!M14="Positive outlier",
       'Speech 2016-18'!N14&lt;&gt;"Positive outlier"),
    " ++",
IF(AND(OR('Speech 2016-18'!M14="Positive alert", 'Speech 2016-18'!M14="Positive alert x2"),
       OR('Speech 2016-18'!N14="Positive alert", 'Speech 2016-18'!N14="Positive alert x2")),
    " +*",
IF(AND('Speech 2016-18'!M14="Positive alert",
       'Speech 2016-18'!N14&lt;&gt;"Positive alert"),
    " +",
IF(AND('Speech 2016-18'!M14="Negative alert",
       'Speech 2016-18'!N14&lt;&gt;"Negative alert"),
    " -",
IF(AND(OR('Speech 2016-18'!M14="Negative alert", 'Speech 2016-18'!M14="Negative alert x2"),
       OR('Speech 2016-18'!N14="Negative alert", 'Speech 2016-18'!N14="Negative alert x2")),
    " -*",
IF(AND('Speech 2016-18'!M14="Negative outlier",
       'Speech 2016-18'!N14&lt;&gt;"Negative outlier"),
    " - -",
IF(AND('Speech 2016-18'!M14="Negative outlier",
       'Speech 2016-18'!N14="Negative outlier"),
    " - -*",
IF('Speech 2016-18'!M14="Not plotted",
    "Not plotted",
"")))))))))</f>
        <v/>
      </c>
      <c r="H14" s="389" t="str">
        <f>IF(AND('Psychology 2016-18'!K14="Positive outlier",
        OR('Psychology 2016-18'!L14="Positive outlier", 'Psychology 2016-18'!L14="Positive alert x2")),
    " ++*",
IF(AND('Psychology 2016-18'!K14="Positive outlier",
       'Psychology 2016-18'!L14&lt;&gt;"Positive outlier"),
    " ++",
IF(AND(OR('Psychology 2016-18'!K14="Positive alert", 'Psychology 2016-18'!K14="Positive alert x2"),
       OR('Psychology 2016-18'!L14="Positive alert", 'Psychology 2016-18'!L14="Positive alert x2")),
    " +*",
IF(AND('Psychology 2016-18'!K14="Positive alert",
       'Psychology 2016-18'!L14&lt;&gt;"Positive alert"),
    " +",
IF(AND('Psychology 2016-18'!K14="Negative alert",
       'Psychology 2016-18'!L14&lt;&gt;"Negative alert"),
    " -",
IF(AND(OR('Psychology 2016-18'!K14="Negative alert", 'Psychology 2016-18'!K14="Negative alert x2"),
       OR('Psychology 2016-18'!L14="Negative alert", 'Psychology 2016-18'!L14="Negative alert x2")),
    " -*",
IF(AND('Psychology 2016-18'!K14="Negative outlier",
       'Psychology 2016-18'!L14&lt;&gt;"Negative outlier"),
    " - -",
IF(AND('Psychology 2016-18'!K14="Negative outlier",
       'Psychology 2016-18'!L14="Negative outlier"),
    " - -*",
IF('Psychology 2016-18'!K14="Not plotted",
    "Not plotted",
"")))))))))</f>
        <v xml:space="preserve"> +</v>
      </c>
      <c r="I14" s="391" t="str">
        <f>IF(AND('Child growth 2016-18'!N41="Positive outlier",
        OR('Child growth 2016-18'!O41="Positive outlier", 'Child growth 2016-18'!O41="Positive alert x2")),
    " ++*",
IF(AND('Child growth 2016-18'!N41="Positive outlier",
       'Child growth 2016-18'!O41&lt;&gt;"Positive outlier"),
    " ++",
IF(AND(OR('Child growth 2016-18'!N41="Positive alert", 'Child growth 2016-18'!N41="Positive alert x2"),
       OR('Child growth 2016-18'!O41="Positive alert", 'Child growth 2016-18'!O41="Positive alert x2")),
    " +*",
IF(AND('Child growth 2016-18'!N41="Positive alert",
       'Child growth 2016-18'!O41&lt;&gt;"Positive alert"),
    " +",
IF(AND('Child growth 2016-18'!N41="Negative alert",
       'Child growth 2016-18'!O41&lt;&gt;"Negative alert"),
    " -",
IF(AND(OR('Child growth 2016-18'!N41="Negative alert", 'Child growth 2016-18'!N41="Negative alert x2"),
       OR('Child growth 2016-18'!O41="Negative alert", 'Child growth 2016-18'!O41="Negative alert x2")),
    " -*",
IF(AND('Child growth 2016-18'!N41="Negative outlier",
       'Child growth 2016-18'!O41&lt;&gt;"Negative outlier"),
    " - -",
IF(AND('Child growth 2016-18'!N41="Negative outlier",
       'Child growth 2016-18'!O41="Negative outlier"),
    " - -*",
IF('Child growth 2016-18'!N41="Not plotted",
    "Not plotted",
"")))))))))</f>
        <v/>
      </c>
      <c r="J14" s="388" t="str">
        <f>IF(AND('Dental health 2016-18'!I43="Positive outlier",
        OR('Dental health 2016-18'!N43="Positive outlier", 'Dental health 2016-18'!N43="Positive alert x2")),
    " ++*",
IF(AND('Dental health 2016-18'!I43="Positive outlier",
       'Dental health 2016-18'!N43&lt;&gt;"Positive outlier"),
    " ++",
IF(AND(OR('Dental health 2016-18'!I43="Positive alert", 'Dental health 2016-18'!I43="Positive alert x2"),
       OR('Dental health 2016-18'!N43="Positive alert", 'Dental health 2016-18'!N43="Positive alert x2")),
    " +*",
IF(AND('Dental health 2016-18'!I43="Positive alert",
       'Dental health 2016-18'!N43&lt;&gt;"Positive alert"),
    " +",
IF(AND('Dental health 2016-18'!I43="Negative alert",
       'Dental health 2016-18'!N43&lt;&gt;"Negative alert"),
    " -",
IF(AND(OR('Dental health 2016-18'!I43="Negative alert", 'Dental health 2016-18'!I43="Negative alert x2"),
       OR('Dental health 2016-18'!N43="Negative alert", 'Dental health 2016-18'!N43="Negative alert x2")),
    " -*",
IF(AND('Dental health 2016-18'!I43="Negative outlier",
       'Dental health 2016-18'!N43&lt;&gt;"Negative outlier"),
    " - -",
IF(AND('Dental health 2016-18'!I43="Negative outlier",
       'Dental health 2016-18'!N43="Negative outlier"),
    " - -*",
IF('Dental health 2016-18'!I43="Not plotted",
    "Not plotted",
"")))))))))</f>
        <v/>
      </c>
      <c r="K14" s="388" t="str">
        <f>IF(AND('Dental health 2016-18'!M43="Positive outlier",
        OR('Dental health 2016-18'!O43="Positive outlier", 'Dental health 2016-18'!O43="Positive alert x2")),
    " ++*",
IF(AND('Dental health 2016-18'!M43="Positive outlier",
       'Dental health 2016-18'!O43&lt;&gt;"Positive outlier"),
    " ++",
IF(AND(OR('Dental health 2016-18'!M43="Positive alert", 'Dental health 2016-18'!M43="Positive alert x2"),
       OR('Dental health 2016-18'!O43="Positive alert", 'Dental health 2016-18'!O43="Positive alert x2")),
    " +*",
IF(AND('Dental health 2016-18'!M43="Positive alert",
       'Dental health 2016-18'!O43&lt;&gt;"Positive alert"),
    " +",
IF(AND('Dental health 2016-18'!M43="Negative alert",
       'Dental health 2016-18'!O43&lt;&gt;"Negative alert"),
    " -",
IF(AND(OR('Dental health 2016-18'!M43="Negative alert", 'Dental health 2016-18'!M43="Negative alert x2"),
       OR('Dental health 2016-18'!O43="Negative alert", 'Dental health 2016-18'!O43="Negative alert x2")),
    " -*",
IF(AND('Dental health 2016-18'!M43="Negative outlier",
       'Dental health 2016-18'!O43&lt;&gt;"Negative outlier"),
    " - -",
IF(AND('Dental health 2016-18'!M43="Negative outlier",
       'Dental health 2016-18'!O43="Negative outlier"),
    " - -*",
IF('Dental health 2016-18'!M43="Not plotted",
    "Not plotted",
"")))))))))</f>
        <v/>
      </c>
      <c r="L14" s="492" t="str">
        <f>IF(AND('Facial growth 2016-18'!L43="Positive outlier",
        OR('Facial growth 2016-18'!M43="Positive outlier", 'Facial growth 2016-18'!M43="Positive alert x2")),
    " ++*",
IF(AND('Facial growth 2016-18'!L43="Positive outlier",
       'Facial growth 2016-18'!M43&lt;&gt;"Positive outlier"),
    " ++",
IF(AND(OR('Facial growth 2016-18'!L43="Positive alert", 'Facial growth 2016-18'!L43="Positive alert x2"),
       OR('Facial growth 2016-18'!M43="Positive alert", 'Facial growth 2016-18'!M43="Positive alert x2")),
    " +*",
IF(AND('Facial growth 2016-18'!L43="Positive alert",
       'Facial growth 2016-18'!M43&lt;&gt;"Positive alert"),
    " +",
IF(AND('Facial growth 2016-18'!L43="Negative alert",
       'Facial growth 2016-18'!M43&lt;&gt;"Negative alert"),
    " -",
IF(AND(OR('Facial growth 2016-18'!L43="Negative alert", 'Facial growth 2016-18'!L43="Negative alert x2"),
       OR('Facial growth 2016-18'!M43="Negative alert", 'Facial growth 2016-18'!M43="Negative alert x2")),
    " -*",
IF(AND('Facial growth 2016-18'!L43="Negative outlier",
       'Facial growth 2016-18'!M43&lt;&gt;"Negative outlier"),
    " - -",
IF(AND('Facial growth 2016-18'!L43="Negative outlier",
       'Facial growth 2016-18'!M43="Negative outlier"),
    " - -*",
IF('Facial growth 2016-18'!L43="Not plotted",
    "Not plotted",
"")))))))))</f>
        <v/>
      </c>
      <c r="M14" s="388" t="str">
        <f>IF(AND('Speech 2016-18'!I44="Positive outlier",
        OR('Speech 2016-18'!R44="Positive outlier", 'Speech 2016-18'!R44="Positive alert x2")),
    " ++*",
IF(AND('Speech 2016-18'!I44="Positive outlier",
       'Speech 2016-18'!R44&lt;&gt;"Positive outlier"),
    " ++",
IF(AND(OR('Speech 2016-18'!I44="Positive alert", 'Speech 2016-18'!I44="Positive alert x2"),
       OR('Speech 2016-18'!R44="Positive alert", 'Speech 2016-18'!R44="Positive alert x2")),
    " +*",
IF(AND('Speech 2016-18'!I44="Positive alert",
       'Speech 2016-18'!R44&lt;&gt;"Positive alert"),
    " +",
IF(AND('Speech 2016-18'!I44="Negative alert",
       'Speech 2016-18'!R44&lt;&gt;"Negative alert"),
    " -",
IF(AND(OR('Speech 2016-18'!I44="Negative alert", 'Speech 2016-18'!I44="Negative alert x2"),
       OR('Speech 2016-18'!R44="Negative alert", 'Speech 2016-18'!R44="Negative alert x2")),
    " -*",
IF(AND('Speech 2016-18'!I44="Negative outlier",
       'Speech 2016-18'!R44&lt;&gt;"Negative outlier"),
    " - -",
IF(AND('Speech 2016-18'!I44="Negative outlier",
       OR('Speech 2016-18'!R44="Negative outlier", 'Speech 2016-18'!R44="Negative alert x2")),
    " - -*",
IF('Speech 2016-18'!I44="Not plotted",
    "Not plotted",
"")))))))))</f>
        <v/>
      </c>
      <c r="N14" s="388" t="str">
        <f>IF(AND('Speech 2016-18'!M44="Positive outlier",
        OR('Speech 2016-18'!S44="Positive outlier", 'Speech 2016-18'!S44="Positive alert x2")),
    " ++*",
IF(AND('Speech 2016-18'!M44="Positive outlier",
       'Speech 2016-18'!S44&lt;&gt;"Positive outlier"),
    " ++",
IF(AND(OR('Speech 2016-18'!M44="Positive alert", 'Speech 2016-18'!M44="Positive alert x2"),
       OR('Speech 2016-18'!S44="Positive alert", 'Speech 2016-18'!S44="Positive alert x2")),
    " +*",
IF(AND('Speech 2016-18'!M44="Positive alert",
       'Speech 2016-18'!S44&lt;&gt;"Positive alert"),
    " +",
IF(AND('Speech 2016-18'!M44="Negative alert",
       'Speech 2016-18'!S44&lt;&gt;"Negative alert"),
    " -",
IF(AND(OR('Speech 2016-18'!M44="Negative alert", 'Speech 2016-18'!M44="Negative alert x2"),
       OR('Speech 2016-18'!S44="Negative alert", 'Speech 2016-18'!S44="Negative alert x2")),
    " -*",
IF(AND('Speech 2016-18'!M44="Negative outlier",
       'Speech 2016-18'!S44&lt;&gt;"Negative outlier"),
    " - -",
IF(AND('Speech 2016-18'!M44="Negative outlier",
       OR('Speech 2016-18'!S44="Negative outlier", 'Speech 2016-18'!S44="Negative alert x2")),
    " - -*",
IF('Speech 2016-18'!M44="Not plotted",
    "Not plotted",
"")))))))))</f>
        <v/>
      </c>
      <c r="O14" s="388" t="str">
        <f>IF(AND('Speech 2016-18'!Q44="Positive outlier",
        OR('Speech 2016-18'!T44="Positive outlier", 'Speech 2016-18'!T44="Positive alert x2")),
    " ++*",
IF(AND('Speech 2016-18'!Q44="Positive outlier",
       'Speech 2016-18'!T44&lt;&gt;"Positive outlier"),
    " ++",
IF(AND(OR('Speech 2016-18'!Q44="Positive alert", 'Speech 2016-18'!Q44="Positive alert x2"),
       OR('Speech 2016-18'!T44="Positive alert", 'Speech 2016-18'!T44="Positive alert x2")),
    " +*",
IF(AND('Speech 2016-18'!Q44="Positive alert",
       'Speech 2016-18'!T44&lt;&gt;"Positive alert"),
    " +",
IF(AND('Speech 2016-18'!Q44="Negative alert",
       'Speech 2016-18'!T44&lt;&gt;"Negative alert"),
    " -",
IF(AND(OR('Speech 2016-18'!Q44="Negative alert", 'Speech 2016-18'!Q44="Negative alert x2"),
       OR('Speech 2016-18'!T44="Negative alert", 'Speech 2016-18'!T44="Negative alert x2")),
    " -*",
IF(AND('Speech 2016-18'!Q44="Negative outlier",
       'Speech 2016-18'!T44&lt;&gt;"Negative outlier"),
    " - -",
IF(AND('Speech 2016-18'!Q44="Negative outlier",
       OR('Speech 2016-18'!T44="Negative outlier", 'Speech 2016-18'!T44="Negative alert x2")),
    " - -*",
IF('Speech 2016-18'!Q44="Not plotted",
    "Not plotted",
"")))))))))</f>
        <v/>
      </c>
      <c r="P14" s="390" t="str">
        <f>IF(AND('Psychology 2016-18'!N43="Positive outlier",
        OR('Psychology 2016-18'!O43="Positive outlier", 'Psychology 2016-18'!O43="Positive alert x2")),
    " ++*",
IF(AND('Psychology 2016-18'!N43="Positive outlier",
       'Psychology 2016-18'!O43&lt;&gt;"Positive outlier"),
    " ++",
IF(AND(OR('Psychology 2016-18'!N43="Positive alert", 'Psychology 2016-18'!N43="Positive alert x2"),
       OR('Psychology 2016-18'!O43="Positive alert", 'Psychology 2016-18'!O43="Positive alert x2")),
    " +*",
IF(AND('Psychology 2016-18'!N43="Positive alert",
       'Psychology 2016-18'!O43&lt;&gt;"Positive alert"),
    " +",
IF(AND('Psychology 2016-18'!N43="Negative alert",
       'Psychology 2016-18'!O43&lt;&gt;"Negative alert"),
    " -",
IF(AND(OR('Psychology 2016-18'!N43="Negative alert", 'Psychology 2016-18'!N43="Negative alert x2"),
       OR('Psychology 2016-18'!O43="Negative alert", 'Psychology 2016-18'!O43="Negative alert x2")),
    " -*",
IF(AND('Psychology 2016-18'!N43="Negative outlier",
       'Psychology 2016-18'!O43&lt;&gt;"Negative outlier"),
    " - -",
IF(AND('Psychology 2016-18'!N43="Negative outlier",
       OR('Psychology 2016-18'!O43="Negative outlier", 'Psychology 2016-18'!O43="Negative alert x2")),
    " - -*",
""))))))))</f>
        <v xml:space="preserve"> ++*</v>
      </c>
      <c r="Q14" s="387" t="str">
        <f>IF(AND('Dental health 2016-18'!E71="Positive outlier",
        OR('Dental health 2016-18'!H71="Positive outlier", 'Dental health 2016-18'!H71="Positive alert x2")),
    " ++*",
IF(AND('Dental health 2016-18'!E71="Positive outlier",
       'Dental health 2016-18'!H71&lt;&gt;"Positive outlier"),
    " ++",
IF(AND(OR('Dental health 2016-18'!E71="Positive alert", 'Dental health 2016-18'!E71="Positive alert x2"),
       OR('Dental health 2016-18'!H71="Positive alert", 'Dental health 2016-18'!H71="Positive alert x2")),
    " +*",
IF(AND('Dental health 2016-18'!E71="Positive alert",
       'Dental health 2016-18'!H71&lt;&gt;"Positive alert"),
    " +",
IF(AND('Dental health 2016-18'!E71="Negative alert",
       'Dental health 2016-18'!H71&lt;&gt;"Negative alert"),
    " -",
IF(AND(OR('Dental health 2016-18'!E71="Negative alert", 'Dental health 2016-18'!E71="Negative alert x2"),
       OR('Dental health 2016-18'!H71="Negative alert", 'Dental health 2016-18'!H71="Negative alert x2")),
    " -*",
IF(AND('Dental health 2016-18'!E71="Negative outlier",
       'Dental health 2016-18'!H71&lt;&gt;"Negative outlier"),
    " - -",
IF(AND('Dental health 2016-18'!E71="Negative outlier",
       OR('Dental health 2016-18'!H71="Negative outlier", 'Dental health 2016-18'!H71="Negative alert x2")),
    " - -*",
""))))))))</f>
        <v xml:space="preserve"> ++*</v>
      </c>
      <c r="R14" s="389" t="str">
        <f>IF(AND('Dental health 2016-18'!G71="Positive outlier",
        OR('Dental health 2016-18'!I71="Positive outlier", 'Dental health 2016-18'!I71="Positive alert x2")),
    " ++*",
IF(AND('Dental health 2016-18'!G71="Positive outlier",
       'Dental health 2016-18'!I71&lt;&gt;"Positive outlier"),
    " ++",
IF(AND(OR('Dental health 2016-18'!G71="Positive alert", 'Dental health 2016-18'!G71="Positive alert x2"),
       OR('Dental health 2016-18'!I71="Positive alert", 'Dental health 2016-18'!I71="Positive alert x2")),
    " +*",
IF(AND('Dental health 2016-18'!G71="Positive alert",
       'Dental health 2016-18'!I71&lt;&gt;"Positive alert"),
    " +",
IF(AND('Dental health 2016-18'!G71="Negative alert",
       'Dental health 2016-18'!I71&lt;&gt;"Negative alert"),
    " -",
IF(AND(OR('Dental health 2016-18'!G71="Negative alert", 'Dental health 2016-18'!G71="Negative alert x2"),
       OR('Dental health 2016-18'!I71="Negative alert", 'Dental health 2016-18'!I71="Negative alert x2")),
    " -*",
IF(AND('Dental health 2016-18'!G71="Negative outlier",
       'Dental health 2016-18'!I71&lt;&gt;"Negative outlier"),
    " - -",
IF(AND('Dental health 2016-18'!G71="Negative outlier",
       OR('Dental health 2016-18'!I71="Negative outlier", 'Dental health 2016-18'!I71="Negative alert x2")),
    " - -*",
""))))))))</f>
        <v xml:space="preserve"> ++</v>
      </c>
      <c r="S14" s="80"/>
      <c r="T14" s="68"/>
    </row>
    <row r="15" spans="2:20" ht="16.5" customHeight="1" x14ac:dyDescent="0.45">
      <c r="B15" s="386" t="s">
        <v>13</v>
      </c>
      <c r="C15" s="387" t="str">
        <f>IF(AND('Consent 2016-18'!M15="Positive outlier",
        OR('Consent 2016-18'!N15="Positive outlier", 'Consent 2016-18'!N15="Positive alert x2")),
    " ++*",
IF(AND('Consent 2016-18'!M15="Positive outlier",
       'Consent 2016-18'!N15&lt;&gt;"Positive outlier"),
    " ++",
IF(AND(OR('Consent 2016-18'!M15="Positive alert", 'Consent 2016-18'!M15="Positive alert x2"),
       OR('Consent 2016-18'!N15="Positive alert", 'Consent 2016-18'!N15="Positive alert x2")),
    " +*",
IF(AND('Consent 2016-18'!M15="Positive alert",
       'Consent 2016-18'!N15&lt;&gt;"Positive alert"),
    " +",
IF(AND('Consent 2016-18'!M15="Negative alert",
       'Consent 2016-18'!N15&lt;&gt;"Negative alert"),
    " -",
IF(AND(OR('Consent 2016-18'!M15="Negative alert", 'Consent 2016-18'!M15="Negative alert x2"),
       OR('Consent 2016-18'!N15="Negative alert", 'Consent 2016-18'!N15="Negative alert x2")),
    " -*",
IF(AND('Consent 2016-18'!M15="Negative outlier",
       'Consent 2016-18'!N15&lt;&gt;"Negative outlier"),
    " - -",
IF(AND('Consent 2016-18'!M15="Negative outlier",
       'Consent 2016-18'!N15="Negative outlier"),
    " - -*",
IF('Consent 2016-18'!M15="Not plotted",
    "Not plotted",
"")))))))))</f>
        <v xml:space="preserve"> +*</v>
      </c>
      <c r="D15" s="387" t="str">
        <f>IF(AND('Child growth 2016-18'!O14="Positive outlier",
        OR('Child growth 2016-18'!P14="Positive outlier", 'Child growth 2016-18'!P14="Positive alert x2")),
    " ++*",
IF(AND('Child growth 2016-18'!O14="Positive outlier",
       'Child growth 2016-18'!P14&lt;&gt;"Positive outlier"),
    " ++",
IF(AND(OR('Child growth 2016-18'!O14="Positive alert", 'Child growth 2016-18'!O14="Positive alert x2"),
       OR('Child growth 2016-18'!P14="Positive alert", 'Child growth 2016-18'!P14="Positive alert x2")),
    " +*",
IF(AND('Child growth 2016-18'!O14="Positive alert",
       'Child growth 2016-18'!P14&lt;&gt;"Positive alert"),
    " +",
IF(AND('Child growth 2016-18'!O14="Negative alert",
       'Child growth 2016-18'!P14&lt;&gt;"Negative alert"),
    " -",
IF(AND(OR('Child growth 2016-18'!O14="Negative alert", 'Child growth 2016-18'!O14="Negative alert x2"),
       OR('Child growth 2016-18'!P14="Negative alert", 'Child growth 2016-18'!P14="Negative alert x2")),
    " -*",
IF(AND('Child growth 2016-18'!O14="Negative outlier",
       'Child growth 2016-18'!P14&lt;&gt;"Negative outlier"),
    " - -",
IF(AND('Child growth 2016-18'!O14="Negative outlier",
       'Child growth 2016-18'!P14="Negative outlier"),
    " - -*",
IF('Child growth 2016-18'!O14="Not plotted",
    "Not plotted",
"")))))))))</f>
        <v xml:space="preserve"> - -</v>
      </c>
      <c r="E15" s="388" t="str">
        <f>IF(AND('Dental health 2016-18'!K15="Positive outlier", 'Dental health 2016-18'!L15="Positive outlier"), " ++*",
 IF(AND('Dental health 2016-18'!K15="Positive outlier", 'Dental health 2016-18'!L15&lt;&gt;"Positive outlier"), " ++",
 IF(AND(OR('Dental health 2016-18'!K15="Positive alert", 'Dental health 2016-18'!K15="Positive alert x2"),
         OR('Dental health 2016-18'!L15="Positive alert", 'Dental health 2016-18'!L15="Positive alert x2")), " +*",
 IF(AND('Dental health 2016-18'!K15="Positive alert", 'Dental health 2016-18'!L15&lt;&gt;"Positive alert"), " +",
 IF(AND('Dental health 2016-18'!K15="Negative alert", 'Dental health 2016-18'!L15&lt;&gt;"Negative alert"), " -",
IF(AND(OR('Dental health 2016-18'!K15="Negative alert", 'Dental health 2016-18'!K15="Negative alert x2"),
         OR('Dental health 2016-18'!L15="Negative alert", 'Dental health 2016-18'!L15="Negative alert x2")),  " -*",
 IF(AND('Dental health 2016-18'!K15="Negative outlier", 'Dental health 2016-18'!L15&lt;&gt;"Negative outlier"), " - -",
 IF(AND('Dental health 2016-18'!K15="Negative outlier", 'Dental health 2016-18'!L15="Negative outlier"), " - -*",
 ""))))))))</f>
        <v xml:space="preserve"> - -*</v>
      </c>
      <c r="F15" s="388" t="str">
        <f>IF(AND('Facial growth 2016-18'!K15="Positive outlier",
        OR('Facial growth 2016-18'!L15="Positive outlier", 'Facial growth 2016-18'!L15="Positive alert x2")),
    " ++*",
IF(AND('Facial growth 2016-18'!K15="Positive outlier",
       'Facial growth 2016-18'!L15&lt;&gt;"Positive outlier"),
    " ++",
IF(AND(OR('Facial growth 2016-18'!K15="Positive alert", 'Facial growth 2016-18'!K15="Positive alert x2"),
       OR('Facial growth 2016-18'!L15="Positive alert", 'Facial growth 2016-18'!L15="Positive alert x2")),
    " +*",
IF(AND('Facial growth 2016-18'!K15="Positive alert",
       'Facial growth 2016-18'!L15&lt;&gt;"Positive alert"),
    " +",
IF(AND('Facial growth 2016-18'!K15="Negative alert",
       'Facial growth 2016-18'!L15&lt;&gt;"Negative alert"),
    " -",
IF(AND(OR('Facial growth 2016-18'!K15="Negative alert", 'Facial growth 2016-18'!K15="Negative alert x2"),
       OR('Facial growth 2016-18'!L15="Negative alert", 'Facial growth 2016-18'!L15="Negative alert x2")),
    " -*",
IF(AND('Facial growth 2016-18'!K15="Negative outlier",
       'Facial growth 2016-18'!L15&lt;&gt;"Negative outlier"),
    " - -",
IF(AND('Facial growth 2016-18'!K15="Negative outlier",
       'Facial growth 2016-18'!L15="Negative outlier"),
    " - -*",
IF('Facial growth 2016-18'!K15="Not plotted",
    "Not plotted",
"")))))))))</f>
        <v/>
      </c>
      <c r="G15" s="388" t="str">
        <f>IF(AND('Speech 2016-18'!M15="Positive outlier",
        OR('Speech 2016-18'!N15="Positive outlier", 'Speech 2016-18'!N15="Positive alert x2")),
    " ++*",
IF(AND('Speech 2016-18'!M15="Positive outlier",
       'Speech 2016-18'!N15&lt;&gt;"Positive outlier"),
    " ++",
IF(AND(OR('Speech 2016-18'!M15="Positive alert", 'Speech 2016-18'!M15="Positive alert x2"),
       OR('Speech 2016-18'!N15="Positive alert", 'Speech 2016-18'!N15="Positive alert x2")),
    " +*",
IF(AND('Speech 2016-18'!M15="Positive alert",
       'Speech 2016-18'!N15&lt;&gt;"Positive alert"),
    " +",
IF(AND('Speech 2016-18'!M15="Negative alert",
       'Speech 2016-18'!N15&lt;&gt;"Negative alert"),
    " -",
IF(AND(OR('Speech 2016-18'!M15="Negative alert", 'Speech 2016-18'!M15="Negative alert x2"),
       OR('Speech 2016-18'!N15="Negative alert", 'Speech 2016-18'!N15="Negative alert x2")),
    " -*",
IF(AND('Speech 2016-18'!M15="Negative outlier",
       'Speech 2016-18'!N15&lt;&gt;"Negative outlier"),
    " - -",
IF(AND('Speech 2016-18'!M15="Negative outlier",
       'Speech 2016-18'!N15="Negative outlier"),
    " - -*",
IF('Speech 2016-18'!M15="Not plotted",
    "Not plotted",
"")))))))))</f>
        <v/>
      </c>
      <c r="H15" s="389" t="str">
        <f>IF(AND('Psychology 2016-18'!K15="Positive outlier",
        OR('Psychology 2016-18'!L15="Positive outlier", 'Psychology 2016-18'!L15="Positive alert x2")),
    " ++*",
IF(AND('Psychology 2016-18'!K15="Positive outlier",
       'Psychology 2016-18'!L15&lt;&gt;"Positive outlier"),
    " ++",
IF(AND(OR('Psychology 2016-18'!K15="Positive alert", 'Psychology 2016-18'!K15="Positive alert x2"),
       OR('Psychology 2016-18'!L15="Positive alert", 'Psychology 2016-18'!L15="Positive alert x2")),
    " +*",
IF(AND('Psychology 2016-18'!K15="Positive alert",
       'Psychology 2016-18'!L15&lt;&gt;"Positive alert"),
    " +",
IF(AND('Psychology 2016-18'!K15="Negative alert",
       'Psychology 2016-18'!L15&lt;&gt;"Negative alert"),
    " -",
IF(AND(OR('Psychology 2016-18'!K15="Negative alert", 'Psychology 2016-18'!K15="Negative alert x2"),
       OR('Psychology 2016-18'!L15="Negative alert", 'Psychology 2016-18'!L15="Negative alert x2")),
    " -*",
IF(AND('Psychology 2016-18'!K15="Negative outlier",
       'Psychology 2016-18'!L15&lt;&gt;"Negative outlier"),
    " - -",
IF(AND('Psychology 2016-18'!K15="Negative outlier",
       'Psychology 2016-18'!L15="Negative outlier"),
    " - -*",
IF('Psychology 2016-18'!K15="Not plotted",
    "Not plotted",
"")))))))))</f>
        <v/>
      </c>
      <c r="I15" s="391" t="str">
        <f>IF(AND('Child growth 2016-18'!N42="Positive outlier",
        OR('Child growth 2016-18'!O42="Positive outlier", 'Child growth 2016-18'!O42="Positive alert x2")),
    " ++*",
IF(AND('Child growth 2016-18'!N42="Positive outlier",
       'Child growth 2016-18'!O42&lt;&gt;"Positive outlier"),
    " ++",
IF(AND(OR('Child growth 2016-18'!N42="Positive alert", 'Child growth 2016-18'!N42="Positive alert x2"),
       OR('Child growth 2016-18'!O42="Positive alert", 'Child growth 2016-18'!O42="Positive alert x2")),
    " +*",
IF(AND('Child growth 2016-18'!N42="Positive alert",
       'Child growth 2016-18'!O42&lt;&gt;"Positive alert"),
    " +",
IF(AND('Child growth 2016-18'!N42="Negative alert",
       'Child growth 2016-18'!O42&lt;&gt;"Negative alert"),
    " -",
IF(AND(OR('Child growth 2016-18'!N42="Negative alert", 'Child growth 2016-18'!N42="Negative alert x2"),
       OR('Child growth 2016-18'!O42="Negative alert", 'Child growth 2016-18'!O42="Negative alert x2")),
    " -*",
IF(AND('Child growth 2016-18'!N42="Negative outlier",
       'Child growth 2016-18'!O42&lt;&gt;"Negative outlier"),
    " - -",
IF(AND('Child growth 2016-18'!N42="Negative outlier",
       'Child growth 2016-18'!O42="Negative outlier"),
    " - -*",
IF('Child growth 2016-18'!N42="Not plotted",
    "Not plotted",
"")))))))))</f>
        <v/>
      </c>
      <c r="J15" s="388" t="str">
        <f>IF(AND('Dental health 2016-18'!I44="Positive outlier",
        OR('Dental health 2016-18'!N44="Positive outlier", 'Dental health 2016-18'!N44="Positive alert x2")),
    " ++*",
IF(AND('Dental health 2016-18'!I44="Positive outlier",
       'Dental health 2016-18'!N44&lt;&gt;"Positive outlier"),
    " ++",
IF(AND(OR('Dental health 2016-18'!I44="Positive alert", 'Dental health 2016-18'!I44="Positive alert x2"),
       OR('Dental health 2016-18'!N44="Positive alert", 'Dental health 2016-18'!N44="Positive alert x2")),
    " +*",
IF(AND('Dental health 2016-18'!I44="Positive alert",
       'Dental health 2016-18'!N44&lt;&gt;"Positive alert"),
    " +",
IF(AND('Dental health 2016-18'!I44="Negative alert",
       'Dental health 2016-18'!N44&lt;&gt;"Negative alert"),
    " -",
IF(AND(OR('Dental health 2016-18'!I44="Negative alert", 'Dental health 2016-18'!I44="Negative alert x2"),
       OR('Dental health 2016-18'!N44="Negative alert", 'Dental health 2016-18'!N44="Negative alert x2")),
    " -*",
IF(AND('Dental health 2016-18'!I44="Negative outlier",
       'Dental health 2016-18'!N44&lt;&gt;"Negative outlier"),
    " - -",
IF(AND('Dental health 2016-18'!I44="Negative outlier",
       'Dental health 2016-18'!N44="Negative outlier"),
    " - -*",
IF('Dental health 2016-18'!I44="Not plotted",
    "Not plotted",
"")))))))))</f>
        <v/>
      </c>
      <c r="K15" s="388" t="str">
        <f>IF(AND('Dental health 2016-18'!M44="Positive outlier",
        OR('Dental health 2016-18'!O44="Positive outlier", 'Dental health 2016-18'!O44="Positive alert x2")),
    " ++*",
IF(AND('Dental health 2016-18'!M44="Positive outlier",
       'Dental health 2016-18'!O44&lt;&gt;"Positive outlier"),
    " ++",
IF(AND(OR('Dental health 2016-18'!M44="Positive alert", 'Dental health 2016-18'!M44="Positive alert x2"),
       OR('Dental health 2016-18'!O44="Positive alert", 'Dental health 2016-18'!O44="Positive alert x2")),
    " +*",
IF(AND('Dental health 2016-18'!M44="Positive alert",
       'Dental health 2016-18'!O44&lt;&gt;"Positive alert"),
    " +",
IF(AND('Dental health 2016-18'!M44="Negative alert",
       'Dental health 2016-18'!O44&lt;&gt;"Negative alert"),
    " -",
IF(AND(OR('Dental health 2016-18'!M44="Negative alert", 'Dental health 2016-18'!M44="Negative alert x2"),
       OR('Dental health 2016-18'!O44="Negative alert", 'Dental health 2016-18'!O44="Negative alert x2")),
    " -*",
IF(AND('Dental health 2016-18'!M44="Negative outlier",
       'Dental health 2016-18'!O44&lt;&gt;"Negative outlier"),
    " - -",
IF(AND('Dental health 2016-18'!M44="Negative outlier",
       'Dental health 2016-18'!O44="Negative outlier"),
    " - -*",
IF('Dental health 2016-18'!M44="Not plotted",
    "Not plotted",
"")))))))))</f>
        <v/>
      </c>
      <c r="L15" s="492" t="str">
        <f>IF(AND('Facial growth 2016-18'!L44="Positive outlier",
        OR('Facial growth 2016-18'!M44="Positive outlier", 'Facial growth 2016-18'!M44="Positive alert x2")),
    " ++*",
IF(AND('Facial growth 2016-18'!L44="Positive outlier",
       'Facial growth 2016-18'!M44&lt;&gt;"Positive outlier"),
    " ++",
IF(AND(OR('Facial growth 2016-18'!L44="Positive alert", 'Facial growth 2016-18'!L44="Positive alert x2"),
       OR('Facial growth 2016-18'!M44="Positive alert", 'Facial growth 2016-18'!M44="Positive alert x2")),
    " +*",
IF(AND('Facial growth 2016-18'!L44="Positive alert",
       'Facial growth 2016-18'!M44&lt;&gt;"Positive alert"),
    " +",
IF(AND('Facial growth 2016-18'!L44="Negative alert",
       'Facial growth 2016-18'!M44&lt;&gt;"Negative alert"),
    " -",
IF(AND(OR('Facial growth 2016-18'!L44="Negative alert", 'Facial growth 2016-18'!L44="Negative alert x2"),
       OR('Facial growth 2016-18'!M44="Negative alert", 'Facial growth 2016-18'!M44="Negative alert x2")),
    " -*",
IF(AND('Facial growth 2016-18'!L44="Negative outlier",
       'Facial growth 2016-18'!M44&lt;&gt;"Negative outlier"),
    " - -",
IF(AND('Facial growth 2016-18'!L44="Negative outlier",
       'Facial growth 2016-18'!M44="Negative outlier"),
    " - -*",
IF('Facial growth 2016-18'!L44="Not plotted",
    "Not plotted",
"")))))))))</f>
        <v/>
      </c>
      <c r="M15" s="388" t="str">
        <f>IF(AND('Speech 2016-18'!I45="Positive outlier",
        OR('Speech 2016-18'!R45="Positive outlier", 'Speech 2016-18'!R45="Positive alert x2")),
    " ++*",
IF(AND('Speech 2016-18'!I45="Positive outlier",
       'Speech 2016-18'!R45&lt;&gt;"Positive outlier"),
    " ++",
IF(AND(OR('Speech 2016-18'!I45="Positive alert", 'Speech 2016-18'!I45="Positive alert x2"),
       OR('Speech 2016-18'!R45="Positive alert", 'Speech 2016-18'!R45="Positive alert x2")),
    " +*",
IF(AND('Speech 2016-18'!I45="Positive alert",
       'Speech 2016-18'!R45&lt;&gt;"Positive alert"),
    " +",
IF(AND('Speech 2016-18'!I45="Negative alert",
       'Speech 2016-18'!R45&lt;&gt;"Negative alert"),
    " -",
IF(AND(OR('Speech 2016-18'!I45="Negative alert", 'Speech 2016-18'!I45="Negative alert x2"),
       OR('Speech 2016-18'!R45="Negative alert", 'Speech 2016-18'!R45="Negative alert x2")),
    " -*",
IF(AND('Speech 2016-18'!I45="Negative outlier",
       'Speech 2016-18'!R45&lt;&gt;"Negative outlier"),
    " - -",
IF(AND('Speech 2016-18'!I45="Negative outlier",
       OR('Speech 2016-18'!R45="Negative outlier", 'Speech 2016-18'!R45="Negative alert x2")),
    " - -*",
IF('Speech 2016-18'!I45="Not plotted",
    "Not plotted",
"")))))))))</f>
        <v xml:space="preserve"> -*</v>
      </c>
      <c r="N15" s="388" t="str">
        <f>IF(AND('Speech 2016-18'!M45="Positive outlier",
        OR('Speech 2016-18'!S45="Positive outlier", 'Speech 2016-18'!S45="Positive alert x2")),
    " ++*",
IF(AND('Speech 2016-18'!M45="Positive outlier",
       'Speech 2016-18'!S45&lt;&gt;"Positive outlier"),
    " ++",
IF(AND(OR('Speech 2016-18'!M45="Positive alert", 'Speech 2016-18'!M45="Positive alert x2"),
       OR('Speech 2016-18'!S45="Positive alert", 'Speech 2016-18'!S45="Positive alert x2")),
    " +*",
IF(AND('Speech 2016-18'!M45="Positive alert",
       'Speech 2016-18'!S45&lt;&gt;"Positive alert"),
    " +",
IF(AND('Speech 2016-18'!M45="Negative alert",
       'Speech 2016-18'!S45&lt;&gt;"Negative alert"),
    " -",
IF(AND(OR('Speech 2016-18'!M45="Negative alert", 'Speech 2016-18'!M45="Negative alert x2"),
       OR('Speech 2016-18'!S45="Negative alert", 'Speech 2016-18'!S45="Negative alert x2")),
    " -*",
IF(AND('Speech 2016-18'!M45="Negative outlier",
       'Speech 2016-18'!S45&lt;&gt;"Negative outlier"),
    " - -",
IF(AND('Speech 2016-18'!M45="Negative outlier",
       OR('Speech 2016-18'!S45="Negative outlier", 'Speech 2016-18'!S45="Negative alert x2")),
    " - -*",
IF('Speech 2016-18'!M45="Not plotted",
    "Not plotted",
"")))))))))</f>
        <v xml:space="preserve"> -*</v>
      </c>
      <c r="O15" s="388" t="str">
        <f>IF(AND('Speech 2016-18'!Q45="Positive outlier",
        OR('Speech 2016-18'!T45="Positive outlier", 'Speech 2016-18'!T45="Positive alert x2")),
    " ++*",
IF(AND('Speech 2016-18'!Q45="Positive outlier",
       'Speech 2016-18'!T45&lt;&gt;"Positive outlier"),
    " ++",
IF(AND(OR('Speech 2016-18'!Q45="Positive alert", 'Speech 2016-18'!Q45="Positive alert x2"),
       OR('Speech 2016-18'!T45="Positive alert", 'Speech 2016-18'!T45="Positive alert x2")),
    " +*",
IF(AND('Speech 2016-18'!Q45="Positive alert",
       'Speech 2016-18'!T45&lt;&gt;"Positive alert"),
    " +",
IF(AND('Speech 2016-18'!Q45="Negative alert",
       'Speech 2016-18'!T45&lt;&gt;"Negative alert"),
    " -",
IF(AND(OR('Speech 2016-18'!Q45="Negative alert", 'Speech 2016-18'!Q45="Negative alert x2"),
       OR('Speech 2016-18'!T45="Negative alert", 'Speech 2016-18'!T45="Negative alert x2")),
    " -*",
IF(AND('Speech 2016-18'!Q45="Negative outlier",
       'Speech 2016-18'!T45&lt;&gt;"Negative outlier"),
    " - -",
IF(AND('Speech 2016-18'!Q45="Negative outlier",
       OR('Speech 2016-18'!T45="Negative outlier", 'Speech 2016-18'!T45="Negative alert x2")),
    " - -*",
IF('Speech 2016-18'!Q45="Not plotted",
    "Not plotted",
"")))))))))</f>
        <v/>
      </c>
      <c r="P15" s="390" t="str">
        <f>IF(AND('Psychology 2016-18'!N44="Positive outlier",
        OR('Psychology 2016-18'!O44="Positive outlier", 'Psychology 2016-18'!O44="Positive alert x2")),
    " ++*",
IF(AND('Psychology 2016-18'!N44="Positive outlier",
       'Psychology 2016-18'!O44&lt;&gt;"Positive outlier"),
    " ++",
IF(AND(OR('Psychology 2016-18'!N44="Positive alert", 'Psychology 2016-18'!N44="Positive alert x2"),
       OR('Psychology 2016-18'!O44="Positive alert", 'Psychology 2016-18'!O44="Positive alert x2")),
    " +*",
IF(AND('Psychology 2016-18'!N44="Positive alert",
       'Psychology 2016-18'!O44&lt;&gt;"Positive alert"),
    " +",
IF(AND('Psychology 2016-18'!N44="Negative alert",
       'Psychology 2016-18'!O44&lt;&gt;"Negative alert"),
    " -",
IF(AND(OR('Psychology 2016-18'!N44="Negative alert", 'Psychology 2016-18'!N44="Negative alert x2"),
       OR('Psychology 2016-18'!O44="Negative alert", 'Psychology 2016-18'!O44="Negative alert x2")),
    " -*",
IF(AND('Psychology 2016-18'!N44="Negative outlier",
       'Psychology 2016-18'!O44&lt;&gt;"Negative outlier"),
    " - -",
IF(AND('Psychology 2016-18'!N44="Negative outlier",
       OR('Psychology 2016-18'!O44="Negative outlier", 'Psychology 2016-18'!O44="Negative alert x2")),
    " - -*",
""))))))))</f>
        <v/>
      </c>
      <c r="Q15" s="387" t="str">
        <f>IF(AND('Dental health 2016-18'!E72="Positive outlier",
        OR('Dental health 2016-18'!H72="Positive outlier", 'Dental health 2016-18'!H72="Positive alert x2")),
    " ++*",
IF(AND('Dental health 2016-18'!E72="Positive outlier",
       'Dental health 2016-18'!H72&lt;&gt;"Positive outlier"),
    " ++",
IF(AND(OR('Dental health 2016-18'!E72="Positive alert", 'Dental health 2016-18'!E72="Positive alert x2"),
       OR('Dental health 2016-18'!H72="Positive alert", 'Dental health 2016-18'!H72="Positive alert x2")),
    " +*",
IF(AND('Dental health 2016-18'!E72="Positive alert",
       'Dental health 2016-18'!H72&lt;&gt;"Positive alert"),
    " +",
IF(AND('Dental health 2016-18'!E72="Negative alert",
       'Dental health 2016-18'!H72&lt;&gt;"Negative alert"),
    " -",
IF(AND(OR('Dental health 2016-18'!E72="Negative alert", 'Dental health 2016-18'!E72="Negative alert x2"),
       OR('Dental health 2016-18'!H72="Negative alert", 'Dental health 2016-18'!H72="Negative alert x2")),
    " -*",
IF(AND('Dental health 2016-18'!E72="Negative outlier",
       'Dental health 2016-18'!H72&lt;&gt;"Negative outlier"),
    " - -",
IF(AND('Dental health 2016-18'!E72="Negative outlier",
       OR('Dental health 2016-18'!H72="Negative outlier", 'Dental health 2016-18'!H72="Negative alert x2")),
    " - -*",
""))))))))</f>
        <v/>
      </c>
      <c r="R15" s="389" t="str">
        <f>IF(AND('Dental health 2016-18'!G72="Positive outlier",
        OR('Dental health 2016-18'!I72="Positive outlier", 'Dental health 2016-18'!I72="Positive alert x2")),
    " ++*",
IF(AND('Dental health 2016-18'!G72="Positive outlier",
       'Dental health 2016-18'!I72&lt;&gt;"Positive outlier"),
    " ++",
IF(AND(OR('Dental health 2016-18'!G72="Positive alert", 'Dental health 2016-18'!G72="Positive alert x2"),
       OR('Dental health 2016-18'!I72="Positive alert", 'Dental health 2016-18'!I72="Positive alert x2")),
    " +*",
IF(AND('Dental health 2016-18'!G72="Positive alert",
       'Dental health 2016-18'!I72&lt;&gt;"Positive alert"),
    " +",
IF(AND('Dental health 2016-18'!G72="Negative alert",
       'Dental health 2016-18'!I72&lt;&gt;"Negative alert"),
    " -",
IF(AND(OR('Dental health 2016-18'!G72="Negative alert", 'Dental health 2016-18'!G72="Negative alert x2"),
       OR('Dental health 2016-18'!I72="Negative alert", 'Dental health 2016-18'!I72="Negative alert x2")),
    " -*",
IF(AND('Dental health 2016-18'!G72="Negative outlier",
       'Dental health 2016-18'!I72&lt;&gt;"Negative outlier"),
    " - -",
IF(AND('Dental health 2016-18'!G72="Negative outlier",
       OR('Dental health 2016-18'!I72="Negative outlier", 'Dental health 2016-18'!I72="Negative alert x2")),
    " - -*",
""))))))))</f>
        <v/>
      </c>
      <c r="S15" s="54"/>
      <c r="T15" s="68"/>
    </row>
    <row r="16" spans="2:20" ht="16.5" customHeight="1" x14ac:dyDescent="0.45">
      <c r="B16" s="386" t="s">
        <v>53</v>
      </c>
      <c r="C16" s="387" t="str">
        <f>IF(AND('Consent 2016-18'!M16="Positive outlier",
        OR('Consent 2016-18'!N16="Positive outlier", 'Consent 2016-18'!N16="Positive alert x2")),
    " ++*",
IF(AND('Consent 2016-18'!M16="Positive outlier",
       'Consent 2016-18'!N16&lt;&gt;"Positive outlier"),
    " ++",
IF(AND(OR('Consent 2016-18'!M16="Positive alert", 'Consent 2016-18'!M16="Positive alert x2"),
       OR('Consent 2016-18'!N16="Positive alert", 'Consent 2016-18'!N16="Positive alert x2")),
    " +*",
IF(AND('Consent 2016-18'!M16="Positive alert",
       'Consent 2016-18'!N16&lt;&gt;"Positive alert"),
    " +",
IF(AND('Consent 2016-18'!M16="Negative alert",
       'Consent 2016-18'!N16&lt;&gt;"Negative alert"),
    " -",
IF(AND(OR('Consent 2016-18'!M16="Negative alert", 'Consent 2016-18'!M16="Negative alert x2"),
       OR('Consent 2016-18'!N16="Negative alert", 'Consent 2016-18'!N16="Negative alert x2")),
    " -*",
IF(AND('Consent 2016-18'!M16="Negative outlier",
       'Consent 2016-18'!N16&lt;&gt;"Negative outlier"),
    " - -",
IF(AND('Consent 2016-18'!M16="Negative outlier",
       'Consent 2016-18'!N16="Negative outlier"),
    " - -*",
IF('Consent 2016-18'!M16="Not plotted",
    "Not plotted",
"")))))))))</f>
        <v xml:space="preserve"> -</v>
      </c>
      <c r="D16" s="387" t="str">
        <f>IF(AND('Child growth 2016-18'!O15="Positive outlier",
        OR('Child growth 2016-18'!P15="Positive outlier", 'Child growth 2016-18'!P15="Positive alert x2")),
    " ++*",
IF(AND('Child growth 2016-18'!O15="Positive outlier",
       'Child growth 2016-18'!P15&lt;&gt;"Positive outlier"),
    " ++",
IF(AND(OR('Child growth 2016-18'!O15="Positive alert", 'Child growth 2016-18'!O15="Positive alert x2"),
       OR('Child growth 2016-18'!P15="Positive alert", 'Child growth 2016-18'!P15="Positive alert x2")),
    " +*",
IF(AND('Child growth 2016-18'!O15="Positive alert",
       'Child growth 2016-18'!P15&lt;&gt;"Positive alert"),
    " +",
IF(AND('Child growth 2016-18'!O15="Negative alert",
       'Child growth 2016-18'!P15&lt;&gt;"Negative alert"),
    " -",
IF(AND(OR('Child growth 2016-18'!O15="Negative alert", 'Child growth 2016-18'!O15="Negative alert x2"),
       OR('Child growth 2016-18'!P15="Negative alert", 'Child growth 2016-18'!P15="Negative alert x2")),
    " -*",
IF(AND('Child growth 2016-18'!O15="Negative outlier",
       'Child growth 2016-18'!P15&lt;&gt;"Negative outlier"),
    " - -",
IF(AND('Child growth 2016-18'!O15="Negative outlier",
       'Child growth 2016-18'!P15="Negative outlier"),
    " - -*",
IF('Child growth 2016-18'!O15="Not plotted",
    "Not plotted",
"")))))))))</f>
        <v xml:space="preserve"> - -*</v>
      </c>
      <c r="E16" s="388" t="str">
        <f>IF(AND('Dental health 2016-18'!K16="Positive outlier", 'Dental health 2016-18'!L16="Positive outlier"), " ++*",
 IF(AND('Dental health 2016-18'!K16="Positive outlier", 'Dental health 2016-18'!L16&lt;&gt;"Positive outlier"), " ++",
 IF(AND(OR('Dental health 2016-18'!K16="Positive alert", 'Dental health 2016-18'!K16="Positive alert x2"),
         OR('Dental health 2016-18'!L16="Positive alert", 'Dental health 2016-18'!L16="Positive alert x2")), " +*",
 IF(AND('Dental health 2016-18'!K16="Positive alert", 'Dental health 2016-18'!L16&lt;&gt;"Positive alert"), " +",
 IF(AND('Dental health 2016-18'!K16="Negative alert", 'Dental health 2016-18'!L16&lt;&gt;"Negative alert"), " -",
IF(AND(OR('Dental health 2016-18'!K16="Negative alert", 'Dental health 2016-18'!K16="Negative alert x2"),
         OR('Dental health 2016-18'!L16="Negative alert", 'Dental health 2016-18'!L16="Negative alert x2")),  " -*",
 IF(AND('Dental health 2016-18'!K16="Negative outlier", 'Dental health 2016-18'!L16&lt;&gt;"Negative outlier"), " - -",
 IF(AND('Dental health 2016-18'!K16="Negative outlier", 'Dental health 2016-18'!L16="Negative outlier"), " - -*",
 ""))))))))</f>
        <v/>
      </c>
      <c r="F16" s="388" t="str">
        <f>IF(AND('Facial growth 2016-18'!K16="Positive outlier",
        OR('Facial growth 2016-18'!L16="Positive outlier", 'Facial growth 2016-18'!L16="Positive alert x2")),
    " ++*",
IF(AND('Facial growth 2016-18'!K16="Positive outlier",
       'Facial growth 2016-18'!L16&lt;&gt;"Positive outlier"),
    " ++",
IF(AND(OR('Facial growth 2016-18'!K16="Positive alert", 'Facial growth 2016-18'!K16="Positive alert x2"),
       OR('Facial growth 2016-18'!L16="Positive alert", 'Facial growth 2016-18'!L16="Positive alert x2")),
    " +*",
IF(AND('Facial growth 2016-18'!K16="Positive alert",
       'Facial growth 2016-18'!L16&lt;&gt;"Positive alert"),
    " +",
IF(AND('Facial growth 2016-18'!K16="Negative alert",
       'Facial growth 2016-18'!L16&lt;&gt;"Negative alert"),
    " -",
IF(AND(OR('Facial growth 2016-18'!K16="Negative alert", 'Facial growth 2016-18'!K16="Negative alert x2"),
       OR('Facial growth 2016-18'!L16="Negative alert", 'Facial growth 2016-18'!L16="Negative alert x2")),
    " -*",
IF(AND('Facial growth 2016-18'!K16="Negative outlier",
       'Facial growth 2016-18'!L16&lt;&gt;"Negative outlier"),
    " - -",
IF(AND('Facial growth 2016-18'!K16="Negative outlier",
       'Facial growth 2016-18'!L16="Negative outlier"),
    " - -*",
IF('Facial growth 2016-18'!K16="Not plotted",
    "Not plotted",
"")))))))))</f>
        <v/>
      </c>
      <c r="G16" s="388" t="str">
        <f>IF(AND('Speech 2016-18'!M16="Positive outlier",
        OR('Speech 2016-18'!N16="Positive outlier", 'Speech 2016-18'!N16="Positive alert x2")),
    " ++*",
IF(AND('Speech 2016-18'!M16="Positive outlier",
       'Speech 2016-18'!N16&lt;&gt;"Positive outlier"),
    " ++",
IF(AND(OR('Speech 2016-18'!M16="Positive alert", 'Speech 2016-18'!M16="Positive alert x2"),
       OR('Speech 2016-18'!N16="Positive alert", 'Speech 2016-18'!N16="Positive alert x2")),
    " +*",
IF(AND('Speech 2016-18'!M16="Positive alert",
       'Speech 2016-18'!N16&lt;&gt;"Positive alert"),
    " +",
IF(AND('Speech 2016-18'!M16="Negative alert",
       'Speech 2016-18'!N16&lt;&gt;"Negative alert"),
    " -",
IF(AND(OR('Speech 2016-18'!M16="Negative alert", 'Speech 2016-18'!M16="Negative alert x2"),
       OR('Speech 2016-18'!N16="Negative alert", 'Speech 2016-18'!N16="Negative alert x2")),
    " -*",
IF(AND('Speech 2016-18'!M16="Negative outlier",
       'Speech 2016-18'!N16&lt;&gt;"Negative outlier"),
    " - -",
IF(AND('Speech 2016-18'!M16="Negative outlier",
       'Speech 2016-18'!N16="Negative outlier"),
    " - -*",
IF('Speech 2016-18'!M16="Not plotted",
    "Not plotted",
"")))))))))</f>
        <v/>
      </c>
      <c r="H16" s="389" t="str">
        <f>IF(AND('Psychology 2016-18'!K16="Positive outlier",
        OR('Psychology 2016-18'!L16="Positive outlier", 'Psychology 2016-18'!L16="Positive alert x2")),
    " ++*",
IF(AND('Psychology 2016-18'!K16="Positive outlier",
       'Psychology 2016-18'!L16&lt;&gt;"Positive outlier"),
    " ++",
IF(AND(OR('Psychology 2016-18'!K16="Positive alert", 'Psychology 2016-18'!K16="Positive alert x2"),
       OR('Psychology 2016-18'!L16="Positive alert", 'Psychology 2016-18'!L16="Positive alert x2")),
    " +*",
IF(AND('Psychology 2016-18'!K16="Positive alert",
       'Psychology 2016-18'!L16&lt;&gt;"Positive alert"),
    " +",
IF(AND('Psychology 2016-18'!K16="Negative alert",
       'Psychology 2016-18'!L16&lt;&gt;"Negative alert"),
    " -",
IF(AND(OR('Psychology 2016-18'!K16="Negative alert", 'Psychology 2016-18'!K16="Negative alert x2"),
       OR('Psychology 2016-18'!L16="Negative alert", 'Psychology 2016-18'!L16="Negative alert x2")),
    " -*",
IF(AND('Psychology 2016-18'!K16="Negative outlier",
       'Psychology 2016-18'!L16&lt;&gt;"Negative outlier"),
    " - -",
IF(AND('Psychology 2016-18'!K16="Negative outlier",
       'Psychology 2016-18'!L16="Negative outlier"),
    " - -*",
IF('Psychology 2016-18'!K16="Not plotted",
    "Not plotted",
"")))))))))</f>
        <v/>
      </c>
      <c r="I16" s="391" t="str">
        <f>IF(AND('Child growth 2016-18'!N43="Positive outlier",
        OR('Child growth 2016-18'!O43="Positive outlier", 'Child growth 2016-18'!O43="Positive alert x2")),
    " ++*",
IF(AND('Child growth 2016-18'!N43="Positive outlier",
       'Child growth 2016-18'!O43&lt;&gt;"Positive outlier"),
    " ++",
IF(AND(OR('Child growth 2016-18'!N43="Positive alert", 'Child growth 2016-18'!N43="Positive alert x2"),
       OR('Child growth 2016-18'!O43="Positive alert", 'Child growth 2016-18'!O43="Positive alert x2")),
    " +*",
IF(AND('Child growth 2016-18'!N43="Positive alert",
       'Child growth 2016-18'!O43&lt;&gt;"Positive alert"),
    " +",
IF(AND('Child growth 2016-18'!N43="Negative alert",
       'Child growth 2016-18'!O43&lt;&gt;"Negative alert"),
    " -",
IF(AND(OR('Child growth 2016-18'!N43="Negative alert", 'Child growth 2016-18'!N43="Negative alert x2"),
       OR('Child growth 2016-18'!O43="Negative alert", 'Child growth 2016-18'!O43="Negative alert x2")),
    " -*",
IF(AND('Child growth 2016-18'!N43="Negative outlier",
       'Child growth 2016-18'!O43&lt;&gt;"Negative outlier"),
    " - -",
IF(AND('Child growth 2016-18'!N43="Negative outlier",
       'Child growth 2016-18'!O43="Negative outlier"),
    " - -*",
IF('Child growth 2016-18'!N43="Not plotted",
    "Not plotted",
"")))))))))</f>
        <v/>
      </c>
      <c r="J16" s="388" t="str">
        <f>IF(AND('Dental health 2016-18'!I45="Positive outlier",
        OR('Dental health 2016-18'!N45="Positive outlier", 'Dental health 2016-18'!N45="Positive alert x2")),
    " ++*",
IF(AND('Dental health 2016-18'!I45="Positive outlier",
       'Dental health 2016-18'!N45&lt;&gt;"Positive outlier"),
    " ++",
IF(AND(OR('Dental health 2016-18'!I45="Positive alert", 'Dental health 2016-18'!I45="Positive alert x2"),
       OR('Dental health 2016-18'!N45="Positive alert", 'Dental health 2016-18'!N45="Positive alert x2")),
    " +*",
IF(AND('Dental health 2016-18'!I45="Positive alert",
       'Dental health 2016-18'!N45&lt;&gt;"Positive alert"),
    " +",
IF(AND('Dental health 2016-18'!I45="Negative alert",
       'Dental health 2016-18'!N45&lt;&gt;"Negative alert"),
    " -",
IF(AND(OR('Dental health 2016-18'!I45="Negative alert", 'Dental health 2016-18'!I45="Negative alert x2"),
       OR('Dental health 2016-18'!N45="Negative alert", 'Dental health 2016-18'!N45="Negative alert x2")),
    " -*",
IF(AND('Dental health 2016-18'!I45="Negative outlier",
       'Dental health 2016-18'!N45&lt;&gt;"Negative outlier"),
    " - -",
IF(AND('Dental health 2016-18'!I45="Negative outlier",
       'Dental health 2016-18'!N45="Negative outlier"),
    " - -*",
IF('Dental health 2016-18'!I45="Not plotted",
    "Not plotted",
"")))))))))</f>
        <v/>
      </c>
      <c r="K16" s="388" t="str">
        <f>IF(AND('Dental health 2016-18'!M45="Positive outlier",
        OR('Dental health 2016-18'!O45="Positive outlier", 'Dental health 2016-18'!O45="Positive alert x2")),
    " ++*",
IF(AND('Dental health 2016-18'!M45="Positive outlier",
       'Dental health 2016-18'!O45&lt;&gt;"Positive outlier"),
    " ++",
IF(AND(OR('Dental health 2016-18'!M45="Positive alert", 'Dental health 2016-18'!M45="Positive alert x2"),
       OR('Dental health 2016-18'!O45="Positive alert", 'Dental health 2016-18'!O45="Positive alert x2")),
    " +*",
IF(AND('Dental health 2016-18'!M45="Positive alert",
       'Dental health 2016-18'!O45&lt;&gt;"Positive alert"),
    " +",
IF(AND('Dental health 2016-18'!M45="Negative alert",
       'Dental health 2016-18'!O45&lt;&gt;"Negative alert"),
    " -",
IF(AND(OR('Dental health 2016-18'!M45="Negative alert", 'Dental health 2016-18'!M45="Negative alert x2"),
       OR('Dental health 2016-18'!O45="Negative alert", 'Dental health 2016-18'!O45="Negative alert x2")),
    " -*",
IF(AND('Dental health 2016-18'!M45="Negative outlier",
       'Dental health 2016-18'!O45&lt;&gt;"Negative outlier"),
    " - -",
IF(AND('Dental health 2016-18'!M45="Negative outlier",
       'Dental health 2016-18'!O45="Negative outlier"),
    " - -*",
IF('Dental health 2016-18'!M45="Not plotted",
    "Not plotted",
"")))))))))</f>
        <v/>
      </c>
      <c r="L16" s="492" t="str">
        <f>IF(AND('Facial growth 2016-18'!L45="Positive outlier",
        OR('Facial growth 2016-18'!M45="Positive outlier", 'Facial growth 2016-18'!M45="Positive alert x2")),
    " ++*",
IF(AND('Facial growth 2016-18'!L45="Positive outlier",
       'Facial growth 2016-18'!M45&lt;&gt;"Positive outlier"),
    " ++",
IF(AND(OR('Facial growth 2016-18'!L45="Positive alert", 'Facial growth 2016-18'!L45="Positive alert x2"),
       OR('Facial growth 2016-18'!M45="Positive alert", 'Facial growth 2016-18'!M45="Positive alert x2")),
    " +*",
IF(AND('Facial growth 2016-18'!L45="Positive alert",
       'Facial growth 2016-18'!M45&lt;&gt;"Positive alert"),
    " +",
IF(AND('Facial growth 2016-18'!L45="Negative alert",
       'Facial growth 2016-18'!M45&lt;&gt;"Negative alert"),
    " -",
IF(AND(OR('Facial growth 2016-18'!L45="Negative alert", 'Facial growth 2016-18'!L45="Negative alert x2"),
       OR('Facial growth 2016-18'!M45="Negative alert", 'Facial growth 2016-18'!M45="Negative alert x2")),
    " -*",
IF(AND('Facial growth 2016-18'!L45="Negative outlier",
       'Facial growth 2016-18'!M45&lt;&gt;"Negative outlier"),
    " - -",
IF(AND('Facial growth 2016-18'!L45="Negative outlier",
       'Facial growth 2016-18'!M45="Negative outlier"),
    " - -*",
IF('Facial growth 2016-18'!L45="Not plotted",
    "Not plotted",
"")))))))))</f>
        <v/>
      </c>
      <c r="M16" s="388" t="str">
        <f>IF(AND('Speech 2016-18'!I46="Positive outlier",
        OR('Speech 2016-18'!R46="Positive outlier", 'Speech 2016-18'!R46="Positive alert x2")),
    " ++*",
IF(AND('Speech 2016-18'!I46="Positive outlier",
       'Speech 2016-18'!R46&lt;&gt;"Positive outlier"),
    " ++",
IF(AND(OR('Speech 2016-18'!I46="Positive alert", 'Speech 2016-18'!I46="Positive alert x2"),
       OR('Speech 2016-18'!R46="Positive alert", 'Speech 2016-18'!R46="Positive alert x2")),
    " +*",
IF(AND('Speech 2016-18'!I46="Positive alert",
       'Speech 2016-18'!R46&lt;&gt;"Positive alert"),
    " +",
IF(AND('Speech 2016-18'!I46="Negative alert",
       'Speech 2016-18'!R46&lt;&gt;"Negative alert"),
    " -",
IF(AND(OR('Speech 2016-18'!I46="Negative alert", 'Speech 2016-18'!I46="Negative alert x2"),
       OR('Speech 2016-18'!R46="Negative alert", 'Speech 2016-18'!R46="Negative alert x2")),
    " -*",
IF(AND('Speech 2016-18'!I46="Negative outlier",
       'Speech 2016-18'!R46&lt;&gt;"Negative outlier"),
    " - -",
IF(AND('Speech 2016-18'!I46="Negative outlier",
       OR('Speech 2016-18'!R46="Negative outlier", 'Speech 2016-18'!R46="Negative alert x2")),
    " - -*",
IF('Speech 2016-18'!I46="Not plotted",
    "Not plotted",
"")))))))))</f>
        <v/>
      </c>
      <c r="N16" s="388" t="str">
        <f>IF(AND('Speech 2016-18'!M46="Positive outlier",
        OR('Speech 2016-18'!S46="Positive outlier", 'Speech 2016-18'!S46="Positive alert x2")),
    " ++*",
IF(AND('Speech 2016-18'!M46="Positive outlier",
       'Speech 2016-18'!S46&lt;&gt;"Positive outlier"),
    " ++",
IF(AND(OR('Speech 2016-18'!M46="Positive alert", 'Speech 2016-18'!M46="Positive alert x2"),
       OR('Speech 2016-18'!S46="Positive alert", 'Speech 2016-18'!S46="Positive alert x2")),
    " +*",
IF(AND('Speech 2016-18'!M46="Positive alert",
       'Speech 2016-18'!S46&lt;&gt;"Positive alert"),
    " +",
IF(AND('Speech 2016-18'!M46="Negative alert",
       'Speech 2016-18'!S46&lt;&gt;"Negative alert"),
    " -",
IF(AND(OR('Speech 2016-18'!M46="Negative alert", 'Speech 2016-18'!M46="Negative alert x2"),
       OR('Speech 2016-18'!S46="Negative alert", 'Speech 2016-18'!S46="Negative alert x2")),
    " -*",
IF(AND('Speech 2016-18'!M46="Negative outlier",
       'Speech 2016-18'!S46&lt;&gt;"Negative outlier"),
    " - -",
IF(AND('Speech 2016-18'!M46="Negative outlier",
       OR('Speech 2016-18'!S46="Negative outlier", 'Speech 2016-18'!S46="Negative alert x2")),
    " - -*",
IF('Speech 2016-18'!M46="Not plotted",
    "Not plotted",
"")))))))))</f>
        <v/>
      </c>
      <c r="O16" s="388" t="str">
        <f>IF(AND('Speech 2016-18'!Q46="Positive outlier",
        OR('Speech 2016-18'!T46="Positive outlier", 'Speech 2016-18'!T46="Positive alert x2")),
    " ++*",
IF(AND('Speech 2016-18'!Q46="Positive outlier",
       'Speech 2016-18'!T46&lt;&gt;"Positive outlier"),
    " ++",
IF(AND(OR('Speech 2016-18'!Q46="Positive alert", 'Speech 2016-18'!Q46="Positive alert x2"),
       OR('Speech 2016-18'!T46="Positive alert", 'Speech 2016-18'!T46="Positive alert x2")),
    " +*",
IF(AND('Speech 2016-18'!Q46="Positive alert",
       'Speech 2016-18'!T46&lt;&gt;"Positive alert"),
    " +",
IF(AND('Speech 2016-18'!Q46="Negative alert",
       'Speech 2016-18'!T46&lt;&gt;"Negative alert"),
    " -",
IF(AND(OR('Speech 2016-18'!Q46="Negative alert", 'Speech 2016-18'!Q46="Negative alert x2"),
       OR('Speech 2016-18'!T46="Negative alert", 'Speech 2016-18'!T46="Negative alert x2")),
    " -*",
IF(AND('Speech 2016-18'!Q46="Negative outlier",
       'Speech 2016-18'!T46&lt;&gt;"Negative outlier"),
    " - -",
IF(AND('Speech 2016-18'!Q46="Negative outlier",
       OR('Speech 2016-18'!T46="Negative outlier", 'Speech 2016-18'!T46="Negative alert x2")),
    " - -*",
IF('Speech 2016-18'!Q46="Not plotted",
    "Not plotted",
"")))))))))</f>
        <v/>
      </c>
      <c r="P16" s="390" t="str">
        <f>IF(AND('Psychology 2016-18'!N45="Positive outlier",
        OR('Psychology 2016-18'!O45="Positive outlier", 'Psychology 2016-18'!O45="Positive alert x2")),
    " ++*",
IF(AND('Psychology 2016-18'!N45="Positive outlier",
       'Psychology 2016-18'!O45&lt;&gt;"Positive outlier"),
    " ++",
IF(AND(OR('Psychology 2016-18'!N45="Positive alert", 'Psychology 2016-18'!N45="Positive alert x2"),
       OR('Psychology 2016-18'!O45="Positive alert", 'Psychology 2016-18'!O45="Positive alert x2")),
    " +*",
IF(AND('Psychology 2016-18'!N45="Positive alert",
       'Psychology 2016-18'!O45&lt;&gt;"Positive alert"),
    " +",
IF(AND('Psychology 2016-18'!N45="Negative alert",
       'Psychology 2016-18'!O45&lt;&gt;"Negative alert"),
    " -",
IF(AND(OR('Psychology 2016-18'!N45="Negative alert", 'Psychology 2016-18'!N45="Negative alert x2"),
       OR('Psychology 2016-18'!O45="Negative alert", 'Psychology 2016-18'!O45="Negative alert x2")),
    " -*",
IF(AND('Psychology 2016-18'!N45="Negative outlier",
       'Psychology 2016-18'!O45&lt;&gt;"Negative outlier"),
    " - -",
IF(AND('Psychology 2016-18'!N45="Negative outlier",
       OR('Psychology 2016-18'!O45="Negative outlier", 'Psychology 2016-18'!O45="Negative alert x2")),
    " - -*",
""))))))))</f>
        <v xml:space="preserve"> -</v>
      </c>
      <c r="Q16" s="387" t="str">
        <f>IF(AND('Dental health 2016-18'!E73="Positive outlier",
        OR('Dental health 2016-18'!H73="Positive outlier", 'Dental health 2016-18'!H73="Positive alert x2")),
    " ++*",
IF(AND('Dental health 2016-18'!E73="Positive outlier",
       'Dental health 2016-18'!H73&lt;&gt;"Positive outlier"),
    " ++",
IF(AND(OR('Dental health 2016-18'!E73="Positive alert", 'Dental health 2016-18'!E73="Positive alert x2"),
       OR('Dental health 2016-18'!H73="Positive alert", 'Dental health 2016-18'!H73="Positive alert x2")),
    " +*",
IF(AND('Dental health 2016-18'!E73="Positive alert",
       'Dental health 2016-18'!H73&lt;&gt;"Positive alert"),
    " +",
IF(AND('Dental health 2016-18'!E73="Negative alert",
       'Dental health 2016-18'!H73&lt;&gt;"Negative alert"),
    " -",
IF(AND(OR('Dental health 2016-18'!E73="Negative alert", 'Dental health 2016-18'!E73="Negative alert x2"),
       OR('Dental health 2016-18'!H73="Negative alert", 'Dental health 2016-18'!H73="Negative alert x2")),
    " -*",
IF(AND('Dental health 2016-18'!E73="Negative outlier",
       'Dental health 2016-18'!H73&lt;&gt;"Negative outlier"),
    " - -",
IF(AND('Dental health 2016-18'!E73="Negative outlier",
       OR('Dental health 2016-18'!H73="Negative outlier", 'Dental health 2016-18'!H73="Negative alert x2")),
    " - -*",
""))))))))</f>
        <v/>
      </c>
      <c r="R16" s="389" t="str">
        <f>IF(AND('Dental health 2016-18'!G73="Positive outlier",
        OR('Dental health 2016-18'!I73="Positive outlier", 'Dental health 2016-18'!I73="Positive alert x2")),
    " ++*",
IF(AND('Dental health 2016-18'!G73="Positive outlier",
       'Dental health 2016-18'!I73&lt;&gt;"Positive outlier"),
    " ++",
IF(AND(OR('Dental health 2016-18'!G73="Positive alert", 'Dental health 2016-18'!G73="Positive alert x2"),
       OR('Dental health 2016-18'!I73="Positive alert", 'Dental health 2016-18'!I73="Positive alert x2")),
    " +*",
IF(AND('Dental health 2016-18'!G73="Positive alert",
       'Dental health 2016-18'!I73&lt;&gt;"Positive alert"),
    " +",
IF(AND('Dental health 2016-18'!G73="Negative alert",
       'Dental health 2016-18'!I73&lt;&gt;"Negative alert"),
    " -",
IF(AND(OR('Dental health 2016-18'!G73="Negative alert", 'Dental health 2016-18'!G73="Negative alert x2"),
       OR('Dental health 2016-18'!I73="Negative alert", 'Dental health 2016-18'!I73="Negative alert x2")),
    " -*",
IF(AND('Dental health 2016-18'!G73="Negative outlier",
       'Dental health 2016-18'!I73&lt;&gt;"Negative outlier"),
    " - -",
IF(AND('Dental health 2016-18'!G73="Negative outlier",
       OR('Dental health 2016-18'!I73="Negative outlier", 'Dental health 2016-18'!I73="Negative alert x2")),
    " - -*",
""))))))))</f>
        <v xml:space="preserve"> +</v>
      </c>
      <c r="S16" s="80"/>
      <c r="T16" s="68"/>
    </row>
    <row r="17" spans="2:20" ht="16.5" customHeight="1" x14ac:dyDescent="0.45">
      <c r="B17" s="386" t="s">
        <v>54</v>
      </c>
      <c r="C17" s="387" t="str">
        <f>IF(AND('Consent 2016-18'!M17="Positive outlier",
        OR('Consent 2016-18'!N17="Positive outlier", 'Consent 2016-18'!N17="Positive alert x2")),
    " ++*",
IF(AND('Consent 2016-18'!M17="Positive outlier",
       'Consent 2016-18'!N17&lt;&gt;"Positive outlier"),
    " ++",
IF(AND(OR('Consent 2016-18'!M17="Positive alert", 'Consent 2016-18'!M17="Positive alert x2"),
       OR('Consent 2016-18'!N17="Positive alert", 'Consent 2016-18'!N17="Positive alert x2")),
    " +*",
IF(AND('Consent 2016-18'!M17="Positive alert",
       'Consent 2016-18'!N17&lt;&gt;"Positive alert"),
    " +",
IF(AND('Consent 2016-18'!M17="Negative alert",
       'Consent 2016-18'!N17&lt;&gt;"Negative alert"),
    " -",
IF(AND(OR('Consent 2016-18'!M17="Negative alert", 'Consent 2016-18'!M17="Negative alert x2"),
       OR('Consent 2016-18'!N17="Negative alert", 'Consent 2016-18'!N17="Negative alert x2")),
    " -*",
IF(AND('Consent 2016-18'!M17="Negative outlier",
       'Consent 2016-18'!N17&lt;&gt;"Negative outlier"),
    " - -",
IF(AND('Consent 2016-18'!M17="Negative outlier",
       'Consent 2016-18'!N17="Negative outlier"),
    " - -*",
IF('Consent 2016-18'!M17="Not plotted",
    "Not plotted",
"")))))))))</f>
        <v/>
      </c>
      <c r="D17" s="387" t="str">
        <f>IF(AND('Child growth 2016-18'!O16="Positive outlier",
        OR('Child growth 2016-18'!P16="Positive outlier", 'Child growth 2016-18'!P16="Positive alert x2")),
    " ++*",
IF(AND('Child growth 2016-18'!O16="Positive outlier",
       'Child growth 2016-18'!P16&lt;&gt;"Positive outlier"),
    " ++",
IF(AND(OR('Child growth 2016-18'!O16="Positive alert", 'Child growth 2016-18'!O16="Positive alert x2"),
       OR('Child growth 2016-18'!P16="Positive alert", 'Child growth 2016-18'!P16="Positive alert x2")),
    " +*",
IF(AND('Child growth 2016-18'!O16="Positive alert",
       'Child growth 2016-18'!P16&lt;&gt;"Positive alert"),
    " +",
IF(AND('Child growth 2016-18'!O16="Negative alert",
       'Child growth 2016-18'!P16&lt;&gt;"Negative alert"),
    " -",
IF(AND(OR('Child growth 2016-18'!O16="Negative alert", 'Child growth 2016-18'!O16="Negative alert x2"),
       OR('Child growth 2016-18'!P16="Negative alert", 'Child growth 2016-18'!P16="Negative alert x2")),
    " -*",
IF(AND('Child growth 2016-18'!O16="Negative outlier",
       'Child growth 2016-18'!P16&lt;&gt;"Negative outlier"),
    " - -",
IF(AND('Child growth 2016-18'!O16="Negative outlier",
       'Child growth 2016-18'!P16="Negative outlier"),
    " - -*",
IF('Child growth 2016-18'!O16="Not plotted",
    "Not plotted",
"")))))))))</f>
        <v xml:space="preserve"> ++*</v>
      </c>
      <c r="E17" s="388" t="str">
        <f>IF(AND('Dental health 2016-18'!K17="Positive outlier", 'Dental health 2016-18'!L17="Positive outlier"), " ++*",
 IF(AND('Dental health 2016-18'!K17="Positive outlier", 'Dental health 2016-18'!L17&lt;&gt;"Positive outlier"), " ++",
 IF(AND(OR('Dental health 2016-18'!K17="Positive alert", 'Dental health 2016-18'!K17="Positive alert x2"),
         OR('Dental health 2016-18'!L17="Positive alert", 'Dental health 2016-18'!L17="Positive alert x2")), " +*",
 IF(AND('Dental health 2016-18'!K17="Positive alert", 'Dental health 2016-18'!L17&lt;&gt;"Positive alert"), " +",
 IF(AND('Dental health 2016-18'!K17="Negative alert", 'Dental health 2016-18'!L17&lt;&gt;"Negative alert"), " -",
IF(AND(OR('Dental health 2016-18'!K17="Negative alert", 'Dental health 2016-18'!K17="Negative alert x2"),
         OR('Dental health 2016-18'!L17="Negative alert", 'Dental health 2016-18'!L17="Negative alert x2")),  " -*",
 IF(AND('Dental health 2016-18'!K17="Negative outlier", 'Dental health 2016-18'!L17&lt;&gt;"Negative outlier"), " - -",
 IF(AND('Dental health 2016-18'!K17="Negative outlier", 'Dental health 2016-18'!L17="Negative outlier"), " - -*",
 ""))))))))</f>
        <v xml:space="preserve"> ++*</v>
      </c>
      <c r="F17" s="388" t="str">
        <f>IF(AND('Facial growth 2016-18'!K17="Positive outlier",
        OR('Facial growth 2016-18'!L17="Positive outlier", 'Facial growth 2016-18'!L17="Positive alert x2")),
    " ++*",
IF(AND('Facial growth 2016-18'!K17="Positive outlier",
       'Facial growth 2016-18'!L17&lt;&gt;"Positive outlier"),
    " ++",
IF(AND(OR('Facial growth 2016-18'!K17="Positive alert", 'Facial growth 2016-18'!K17="Positive alert x2"),
       OR('Facial growth 2016-18'!L17="Positive alert", 'Facial growth 2016-18'!L17="Positive alert x2")),
    " +*",
IF(AND('Facial growth 2016-18'!K17="Positive alert",
       'Facial growth 2016-18'!L17&lt;&gt;"Positive alert"),
    " +",
IF(AND('Facial growth 2016-18'!K17="Negative alert",
       'Facial growth 2016-18'!L17&lt;&gt;"Negative alert"),
    " -",
IF(AND(OR('Facial growth 2016-18'!K17="Negative alert", 'Facial growth 2016-18'!K17="Negative alert x2"),
       OR('Facial growth 2016-18'!L17="Negative alert", 'Facial growth 2016-18'!L17="Negative alert x2")),
    " -*",
IF(AND('Facial growth 2016-18'!K17="Negative outlier",
       'Facial growth 2016-18'!L17&lt;&gt;"Negative outlier"),
    " - -",
IF(AND('Facial growth 2016-18'!K17="Negative outlier",
       'Facial growth 2016-18'!L17="Negative outlier"),
    " - -*",
IF('Facial growth 2016-18'!K17="Not plotted",
    "Not plotted",
"")))))))))</f>
        <v/>
      </c>
      <c r="G17" s="388" t="str">
        <f>IF(AND('Speech 2016-18'!M17="Positive outlier",
        OR('Speech 2016-18'!N17="Positive outlier", 'Speech 2016-18'!N17="Positive alert x2")),
    " ++*",
IF(AND('Speech 2016-18'!M17="Positive outlier",
       'Speech 2016-18'!N17&lt;&gt;"Positive outlier"),
    " ++",
IF(AND(OR('Speech 2016-18'!M17="Positive alert", 'Speech 2016-18'!M17="Positive alert x2"),
       OR('Speech 2016-18'!N17="Positive alert", 'Speech 2016-18'!N17="Positive alert x2")),
    " +*",
IF(AND('Speech 2016-18'!M17="Positive alert",
       'Speech 2016-18'!N17&lt;&gt;"Positive alert"),
    " +",
IF(AND('Speech 2016-18'!M17="Negative alert",
       'Speech 2016-18'!N17&lt;&gt;"Negative alert"),
    " -",
IF(AND(OR('Speech 2016-18'!M17="Negative alert", 'Speech 2016-18'!M17="Negative alert x2"),
       OR('Speech 2016-18'!N17="Negative alert", 'Speech 2016-18'!N17="Negative alert x2")),
    " -*",
IF(AND('Speech 2016-18'!M17="Negative outlier",
       'Speech 2016-18'!N17&lt;&gt;"Negative outlier"),
    " - -",
IF(AND('Speech 2016-18'!M17="Negative outlier",
       'Speech 2016-18'!N17="Negative outlier"),
    " - -*",
IF('Speech 2016-18'!M17="Not plotted",
    "Not plotted",
"")))))))))</f>
        <v/>
      </c>
      <c r="H17" s="389" t="str">
        <f>IF(AND('Psychology 2016-18'!K17="Positive outlier",
        OR('Psychology 2016-18'!L17="Positive outlier", 'Psychology 2016-18'!L17="Positive alert x2")),
    " ++*",
IF(AND('Psychology 2016-18'!K17="Positive outlier",
       'Psychology 2016-18'!L17&lt;&gt;"Positive outlier"),
    " ++",
IF(AND(OR('Psychology 2016-18'!K17="Positive alert", 'Psychology 2016-18'!K17="Positive alert x2"),
       OR('Psychology 2016-18'!L17="Positive alert", 'Psychology 2016-18'!L17="Positive alert x2")),
    " +*",
IF(AND('Psychology 2016-18'!K17="Positive alert",
       'Psychology 2016-18'!L17&lt;&gt;"Positive alert"),
    " +",
IF(AND('Psychology 2016-18'!K17="Negative alert",
       'Psychology 2016-18'!L17&lt;&gt;"Negative alert"),
    " -",
IF(AND(OR('Psychology 2016-18'!K17="Negative alert", 'Psychology 2016-18'!K17="Negative alert x2"),
       OR('Psychology 2016-18'!L17="Negative alert", 'Psychology 2016-18'!L17="Negative alert x2")),
    " -*",
IF(AND('Psychology 2016-18'!K17="Negative outlier",
       'Psychology 2016-18'!L17&lt;&gt;"Negative outlier"),
    " - -",
IF(AND('Psychology 2016-18'!K17="Negative outlier",
       'Psychology 2016-18'!L17="Negative outlier"),
    " - -*",
IF('Psychology 2016-18'!K17="Not plotted",
    "Not plotted",
"")))))))))</f>
        <v xml:space="preserve"> ++*</v>
      </c>
      <c r="I17" s="391" t="str">
        <f>IF(AND('Child growth 2016-18'!N44="Positive outlier",
        OR('Child growth 2016-18'!O44="Positive outlier", 'Child growth 2016-18'!O44="Positive alert x2")),
    " ++*",
IF(AND('Child growth 2016-18'!N44="Positive outlier",
       'Child growth 2016-18'!O44&lt;&gt;"Positive outlier"),
    " ++",
IF(AND(OR('Child growth 2016-18'!N44="Positive alert", 'Child growth 2016-18'!N44="Positive alert x2"),
       OR('Child growth 2016-18'!O44="Positive alert", 'Child growth 2016-18'!O44="Positive alert x2")),
    " +*",
IF(AND('Child growth 2016-18'!N44="Positive alert",
       'Child growth 2016-18'!O44&lt;&gt;"Positive alert"),
    " +",
IF(AND('Child growth 2016-18'!N44="Negative alert",
       'Child growth 2016-18'!O44&lt;&gt;"Negative alert"),
    " -",
IF(AND(OR('Child growth 2016-18'!N44="Negative alert", 'Child growth 2016-18'!N44="Negative alert x2"),
       OR('Child growth 2016-18'!O44="Negative alert", 'Child growth 2016-18'!O44="Negative alert x2")),
    " -*",
IF(AND('Child growth 2016-18'!N44="Negative outlier",
       'Child growth 2016-18'!O44&lt;&gt;"Negative outlier"),
    " - -",
IF(AND('Child growth 2016-18'!N44="Negative outlier",
       'Child growth 2016-18'!O44="Negative outlier"),
    " - -*",
IF('Child growth 2016-18'!N44="Not plotted",
    "Not plotted",
"")))))))))</f>
        <v xml:space="preserve"> -</v>
      </c>
      <c r="J17" s="388" t="str">
        <f>IF(AND('Dental health 2016-18'!I46="Positive outlier",
        OR('Dental health 2016-18'!N46="Positive outlier", 'Dental health 2016-18'!N46="Positive alert x2")),
    " ++*",
IF(AND('Dental health 2016-18'!I46="Positive outlier",
       'Dental health 2016-18'!N46&lt;&gt;"Positive outlier"),
    " ++",
IF(AND(OR('Dental health 2016-18'!I46="Positive alert", 'Dental health 2016-18'!I46="Positive alert x2"),
       OR('Dental health 2016-18'!N46="Positive alert", 'Dental health 2016-18'!N46="Positive alert x2")),
    " +*",
IF(AND('Dental health 2016-18'!I46="Positive alert",
       'Dental health 2016-18'!N46&lt;&gt;"Positive alert"),
    " +",
IF(AND('Dental health 2016-18'!I46="Negative alert",
       'Dental health 2016-18'!N46&lt;&gt;"Negative alert"),
    " -",
IF(AND(OR('Dental health 2016-18'!I46="Negative alert", 'Dental health 2016-18'!I46="Negative alert x2"),
       OR('Dental health 2016-18'!N46="Negative alert", 'Dental health 2016-18'!N46="Negative alert x2")),
    " -*",
IF(AND('Dental health 2016-18'!I46="Negative outlier",
       'Dental health 2016-18'!N46&lt;&gt;"Negative outlier"),
    " - -",
IF(AND('Dental health 2016-18'!I46="Negative outlier",
       'Dental health 2016-18'!N46="Negative outlier"),
    " - -*",
IF('Dental health 2016-18'!I46="Not plotted",
    "Not plotted",
"")))))))))</f>
        <v/>
      </c>
      <c r="K17" s="388" t="str">
        <f>IF(AND('Dental health 2016-18'!M46="Positive outlier",
        OR('Dental health 2016-18'!O46="Positive outlier", 'Dental health 2016-18'!O46="Positive alert x2")),
    " ++*",
IF(AND('Dental health 2016-18'!M46="Positive outlier",
       'Dental health 2016-18'!O46&lt;&gt;"Positive outlier"),
    " ++",
IF(AND(OR('Dental health 2016-18'!M46="Positive alert", 'Dental health 2016-18'!M46="Positive alert x2"),
       OR('Dental health 2016-18'!O46="Positive alert", 'Dental health 2016-18'!O46="Positive alert x2")),
    " +*",
IF(AND('Dental health 2016-18'!M46="Positive alert",
       'Dental health 2016-18'!O46&lt;&gt;"Positive alert"),
    " +",
IF(AND('Dental health 2016-18'!M46="Negative alert",
       'Dental health 2016-18'!O46&lt;&gt;"Negative alert"),
    " -",
IF(AND(OR('Dental health 2016-18'!M46="Negative alert", 'Dental health 2016-18'!M46="Negative alert x2"),
       OR('Dental health 2016-18'!O46="Negative alert", 'Dental health 2016-18'!O46="Negative alert x2")),
    " -*",
IF(AND('Dental health 2016-18'!M46="Negative outlier",
       'Dental health 2016-18'!O46&lt;&gt;"Negative outlier"),
    " - -",
IF(AND('Dental health 2016-18'!M46="Negative outlier",
       'Dental health 2016-18'!O46="Negative outlier"),
    " - -*",
IF('Dental health 2016-18'!M46="Not plotted",
    "Not plotted",
"")))))))))</f>
        <v/>
      </c>
      <c r="L17" s="492" t="str">
        <f>IF(AND('Facial growth 2016-18'!L46="Positive outlier",
        OR('Facial growth 2016-18'!M46="Positive outlier", 'Facial growth 2016-18'!M46="Positive alert x2")),
    " ++*",
IF(AND('Facial growth 2016-18'!L46="Positive outlier",
       'Facial growth 2016-18'!M46&lt;&gt;"Positive outlier"),
    " ++",
IF(AND(OR('Facial growth 2016-18'!L46="Positive alert", 'Facial growth 2016-18'!L46="Positive alert x2"),
       OR('Facial growth 2016-18'!M46="Positive alert", 'Facial growth 2016-18'!M46="Positive alert x2")),
    " +*",
IF(AND('Facial growth 2016-18'!L46="Positive alert",
       'Facial growth 2016-18'!M46&lt;&gt;"Positive alert"),
    " +",
IF(AND('Facial growth 2016-18'!L46="Negative alert",
       'Facial growth 2016-18'!M46&lt;&gt;"Negative alert"),
    " -",
IF(AND(OR('Facial growth 2016-18'!L46="Negative alert", 'Facial growth 2016-18'!L46="Negative alert x2"),
       OR('Facial growth 2016-18'!M46="Negative alert", 'Facial growth 2016-18'!M46="Negative alert x2")),
    " -*",
IF(AND('Facial growth 2016-18'!L46="Negative outlier",
       'Facial growth 2016-18'!M46&lt;&gt;"Negative outlier"),
    " - -",
IF(AND('Facial growth 2016-18'!L46="Negative outlier",
       'Facial growth 2016-18'!M46="Negative outlier"),
    " - -*",
IF('Facial growth 2016-18'!L46="Not plotted",
    "Not plotted",
"")))))))))</f>
        <v/>
      </c>
      <c r="M17" s="388" t="str">
        <f>IF(AND('Speech 2016-18'!I47="Positive outlier",
        OR('Speech 2016-18'!R47="Positive outlier", 'Speech 2016-18'!R47="Positive alert x2")),
    " ++*",
IF(AND('Speech 2016-18'!I47="Positive outlier",
       'Speech 2016-18'!R47&lt;&gt;"Positive outlier"),
    " ++",
IF(AND(OR('Speech 2016-18'!I47="Positive alert", 'Speech 2016-18'!I47="Positive alert x2"),
       OR('Speech 2016-18'!R47="Positive alert", 'Speech 2016-18'!R47="Positive alert x2")),
    " +*",
IF(AND('Speech 2016-18'!I47="Positive alert",
       'Speech 2016-18'!R47&lt;&gt;"Positive alert"),
    " +",
IF(AND('Speech 2016-18'!I47="Negative alert",
       'Speech 2016-18'!R47&lt;&gt;"Negative alert"),
    " -",
IF(AND(OR('Speech 2016-18'!I47="Negative alert", 'Speech 2016-18'!I47="Negative alert x2"),
       OR('Speech 2016-18'!R47="Negative alert", 'Speech 2016-18'!R47="Negative alert x2")),
    " -*",
IF(AND('Speech 2016-18'!I47="Negative outlier",
       'Speech 2016-18'!R47&lt;&gt;"Negative outlier"),
    " - -",
IF(AND('Speech 2016-18'!I47="Negative outlier",
       OR('Speech 2016-18'!R47="Negative outlier", 'Speech 2016-18'!R47="Negative alert x2")),
    " - -*",
IF('Speech 2016-18'!I47="Not plotted",
    "Not plotted",
"")))))))))</f>
        <v/>
      </c>
      <c r="N17" s="388" t="str">
        <f>IF(AND('Speech 2016-18'!M47="Positive outlier",
        OR('Speech 2016-18'!S47="Positive outlier", 'Speech 2016-18'!S47="Positive alert x2")),
    " ++*",
IF(AND('Speech 2016-18'!M47="Positive outlier",
       'Speech 2016-18'!S47&lt;&gt;"Positive outlier"),
    " ++",
IF(AND(OR('Speech 2016-18'!M47="Positive alert", 'Speech 2016-18'!M47="Positive alert x2"),
       OR('Speech 2016-18'!S47="Positive alert", 'Speech 2016-18'!S47="Positive alert x2")),
    " +*",
IF(AND('Speech 2016-18'!M47="Positive alert",
       'Speech 2016-18'!S47&lt;&gt;"Positive alert"),
    " +",
IF(AND('Speech 2016-18'!M47="Negative alert",
       'Speech 2016-18'!S47&lt;&gt;"Negative alert"),
    " -",
IF(AND(OR('Speech 2016-18'!M47="Negative alert", 'Speech 2016-18'!M47="Negative alert x2"),
       OR('Speech 2016-18'!S47="Negative alert", 'Speech 2016-18'!S47="Negative alert x2")),
    " -*",
IF(AND('Speech 2016-18'!M47="Negative outlier",
       'Speech 2016-18'!S47&lt;&gt;"Negative outlier"),
    " - -",
IF(AND('Speech 2016-18'!M47="Negative outlier",
       OR('Speech 2016-18'!S47="Negative outlier", 'Speech 2016-18'!S47="Negative alert x2")),
    " - -*",
IF('Speech 2016-18'!M47="Not plotted",
    "Not plotted",
"")))))))))</f>
        <v/>
      </c>
      <c r="O17" s="388" t="str">
        <f>IF(AND('Speech 2016-18'!Q47="Positive outlier",
        OR('Speech 2016-18'!T47="Positive outlier", 'Speech 2016-18'!T47="Positive alert x2")),
    " ++*",
IF(AND('Speech 2016-18'!Q47="Positive outlier",
       'Speech 2016-18'!T47&lt;&gt;"Positive outlier"),
    " ++",
IF(AND(OR('Speech 2016-18'!Q47="Positive alert", 'Speech 2016-18'!Q47="Positive alert x2"),
       OR('Speech 2016-18'!T47="Positive alert", 'Speech 2016-18'!T47="Positive alert x2")),
    " +*",
IF(AND('Speech 2016-18'!Q47="Positive alert",
       'Speech 2016-18'!T47&lt;&gt;"Positive alert"),
    " +",
IF(AND('Speech 2016-18'!Q47="Negative alert",
       'Speech 2016-18'!T47&lt;&gt;"Negative alert"),
    " -",
IF(AND(OR('Speech 2016-18'!Q47="Negative alert", 'Speech 2016-18'!Q47="Negative alert x2"),
       OR('Speech 2016-18'!T47="Negative alert", 'Speech 2016-18'!T47="Negative alert x2")),
    " -*",
IF(AND('Speech 2016-18'!Q47="Negative outlier",
       'Speech 2016-18'!T47&lt;&gt;"Negative outlier"),
    " - -",
IF(AND('Speech 2016-18'!Q47="Negative outlier",
       OR('Speech 2016-18'!T47="Negative outlier", 'Speech 2016-18'!T47="Negative alert x2")),
    " - -*",
IF('Speech 2016-18'!Q47="Not plotted",
    "Not plotted",
"")))))))))</f>
        <v/>
      </c>
      <c r="P17" s="390" t="str">
        <f>IF(AND('Psychology 2016-18'!N46="Positive outlier",
        OR('Psychology 2016-18'!O46="Positive outlier", 'Psychology 2016-18'!O46="Positive alert x2")),
    " ++*",
IF(AND('Psychology 2016-18'!N46="Positive outlier",
       'Psychology 2016-18'!O46&lt;&gt;"Positive outlier"),
    " ++",
IF(AND(OR('Psychology 2016-18'!N46="Positive alert", 'Psychology 2016-18'!N46="Positive alert x2"),
       OR('Psychology 2016-18'!O46="Positive alert", 'Psychology 2016-18'!O46="Positive alert x2")),
    " +*",
IF(AND('Psychology 2016-18'!N46="Positive alert",
       'Psychology 2016-18'!O46&lt;&gt;"Positive alert"),
    " +",
IF(AND('Psychology 2016-18'!N46="Negative alert",
       'Psychology 2016-18'!O46&lt;&gt;"Negative alert"),
    " -",
IF(AND(OR('Psychology 2016-18'!N46="Negative alert", 'Psychology 2016-18'!N46="Negative alert x2"),
       OR('Psychology 2016-18'!O46="Negative alert", 'Psychology 2016-18'!O46="Negative alert x2")),
    " -*",
IF(AND('Psychology 2016-18'!N46="Negative outlier",
       'Psychology 2016-18'!O46&lt;&gt;"Negative outlier"),
    " - -",
IF(AND('Psychology 2016-18'!N46="Negative outlier",
       OR('Psychology 2016-18'!O46="Negative outlier", 'Psychology 2016-18'!O46="Negative alert x2")),
    " - -*",
""))))))))</f>
        <v/>
      </c>
      <c r="Q17" s="387" t="str">
        <f>IF(AND('Dental health 2016-18'!E74="Positive outlier",
        OR('Dental health 2016-18'!H74="Positive outlier", 'Dental health 2016-18'!H74="Positive alert x2")),
    " ++*",
IF(AND('Dental health 2016-18'!E74="Positive outlier",
       'Dental health 2016-18'!H74&lt;&gt;"Positive outlier"),
    " ++",
IF(AND(OR('Dental health 2016-18'!E74="Positive alert", 'Dental health 2016-18'!E74="Positive alert x2"),
       OR('Dental health 2016-18'!H74="Positive alert", 'Dental health 2016-18'!H74="Positive alert x2")),
    " +*",
IF(AND('Dental health 2016-18'!E74="Positive alert",
       'Dental health 2016-18'!H74&lt;&gt;"Positive alert"),
    " +",
IF(AND('Dental health 2016-18'!E74="Negative alert",
       'Dental health 2016-18'!H74&lt;&gt;"Negative alert"),
    " -",
IF(AND(OR('Dental health 2016-18'!E74="Negative alert", 'Dental health 2016-18'!E74="Negative alert x2"),
       OR('Dental health 2016-18'!H74="Negative alert", 'Dental health 2016-18'!H74="Negative alert x2")),
    " -*",
IF(AND('Dental health 2016-18'!E74="Negative outlier",
       'Dental health 2016-18'!H74&lt;&gt;"Negative outlier"),
    " - -",
IF(AND('Dental health 2016-18'!E74="Negative outlier",
       OR('Dental health 2016-18'!H74="Negative outlier", 'Dental health 2016-18'!H74="Negative alert x2")),
    " - -*",
""))))))))</f>
        <v/>
      </c>
      <c r="R17" s="389" t="str">
        <f>IF(AND('Dental health 2016-18'!G74="Positive outlier",
        OR('Dental health 2016-18'!I74="Positive outlier", 'Dental health 2016-18'!I74="Positive alert x2")),
    " ++*",
IF(AND('Dental health 2016-18'!G74="Positive outlier",
       'Dental health 2016-18'!I74&lt;&gt;"Positive outlier"),
    " ++",
IF(AND(OR('Dental health 2016-18'!G74="Positive alert", 'Dental health 2016-18'!G74="Positive alert x2"),
       OR('Dental health 2016-18'!I74="Positive alert", 'Dental health 2016-18'!I74="Positive alert x2")),
    " +*",
IF(AND('Dental health 2016-18'!G74="Positive alert",
       'Dental health 2016-18'!I74&lt;&gt;"Positive alert"),
    " +",
IF(AND('Dental health 2016-18'!G74="Negative alert",
       'Dental health 2016-18'!I74&lt;&gt;"Negative alert"),
    " -",
IF(AND(OR('Dental health 2016-18'!G74="Negative alert", 'Dental health 2016-18'!G74="Negative alert x2"),
       OR('Dental health 2016-18'!I74="Negative alert", 'Dental health 2016-18'!I74="Negative alert x2")),
    " -*",
IF(AND('Dental health 2016-18'!G74="Negative outlier",
       'Dental health 2016-18'!I74&lt;&gt;"Negative outlier"),
    " - -",
IF(AND('Dental health 2016-18'!G74="Negative outlier",
       OR('Dental health 2016-18'!I74="Negative outlier", 'Dental health 2016-18'!I74="Negative alert x2")),
    " - -*",
""))))))))</f>
        <v/>
      </c>
      <c r="S17" s="80"/>
      <c r="T17" s="68"/>
    </row>
    <row r="18" spans="2:20" ht="16.5" customHeight="1" x14ac:dyDescent="0.45">
      <c r="B18" s="386" t="s">
        <v>55</v>
      </c>
      <c r="C18" s="387" t="str">
        <f>IF(AND('Consent 2016-18'!M18="Positive outlier",
        OR('Consent 2016-18'!N18="Positive outlier", 'Consent 2016-18'!N18="Positive alert x2")),
    " ++*",
IF(AND('Consent 2016-18'!M18="Positive outlier",
       'Consent 2016-18'!N18&lt;&gt;"Positive outlier"),
    " ++",
IF(AND(OR('Consent 2016-18'!M18="Positive alert", 'Consent 2016-18'!M18="Positive alert x2"),
       OR('Consent 2016-18'!N18="Positive alert", 'Consent 2016-18'!N18="Positive alert x2")),
    " +*",
IF(AND('Consent 2016-18'!M18="Positive alert",
       'Consent 2016-18'!N18&lt;&gt;"Positive alert"),
    " +",
IF(AND('Consent 2016-18'!M18="Negative alert",
       'Consent 2016-18'!N18&lt;&gt;"Negative alert"),
    " -",
IF(AND(OR('Consent 2016-18'!M18="Negative alert", 'Consent 2016-18'!M18="Negative alert x2"),
       OR('Consent 2016-18'!N18="Negative alert", 'Consent 2016-18'!N18="Negative alert x2")),
    " -*",
IF(AND('Consent 2016-18'!M18="Negative outlier",
       'Consent 2016-18'!N18&lt;&gt;"Negative outlier"),
    " - -",
IF(AND('Consent 2016-18'!M18="Negative outlier",
       'Consent 2016-18'!N18="Negative outlier"),
    " - -*",
IF('Consent 2016-18'!M18="Not plotted",
    "Not plotted",
"")))))))))</f>
        <v xml:space="preserve"> +</v>
      </c>
      <c r="D18" s="387" t="str">
        <f>IF(AND('Child growth 2016-18'!O17="Positive outlier",
        OR('Child growth 2016-18'!P17="Positive outlier", 'Child growth 2016-18'!P17="Positive alert x2")),
    " ++*",
IF(AND('Child growth 2016-18'!O17="Positive outlier",
       'Child growth 2016-18'!P17&lt;&gt;"Positive outlier"),
    " ++",
IF(AND(OR('Child growth 2016-18'!O17="Positive alert", 'Child growth 2016-18'!O17="Positive alert x2"),
       OR('Child growth 2016-18'!P17="Positive alert", 'Child growth 2016-18'!P17="Positive alert x2")),
    " +*",
IF(AND('Child growth 2016-18'!O17="Positive alert",
       'Child growth 2016-18'!P17&lt;&gt;"Positive alert"),
    " +",
IF(AND('Child growth 2016-18'!O17="Negative alert",
       'Child growth 2016-18'!P17&lt;&gt;"Negative alert"),
    " -",
IF(AND(OR('Child growth 2016-18'!O17="Negative alert", 'Child growth 2016-18'!O17="Negative alert x2"),
       OR('Child growth 2016-18'!P17="Negative alert", 'Child growth 2016-18'!P17="Negative alert x2")),
    " -*",
IF(AND('Child growth 2016-18'!O17="Negative outlier",
       'Child growth 2016-18'!P17&lt;&gt;"Negative outlier"),
    " - -",
IF(AND('Child growth 2016-18'!O17="Negative outlier",
       'Child growth 2016-18'!P17="Negative outlier"),
    " - -*",
IF('Child growth 2016-18'!O17="Not plotted",
    "Not plotted",
"")))))))))</f>
        <v xml:space="preserve"> - -*</v>
      </c>
      <c r="E18" s="388" t="str">
        <f>IF(AND('Dental health 2016-18'!K18="Positive outlier", 'Dental health 2016-18'!L18="Positive outlier"), " ++*",
 IF(AND('Dental health 2016-18'!K18="Positive outlier", 'Dental health 2016-18'!L18&lt;&gt;"Positive outlier"), " ++",
 IF(AND(OR('Dental health 2016-18'!K18="Positive alert", 'Dental health 2016-18'!K18="Positive alert x2"),
         OR('Dental health 2016-18'!L18="Positive alert", 'Dental health 2016-18'!L18="Positive alert x2")), " +*",
 IF(AND('Dental health 2016-18'!K18="Positive alert", 'Dental health 2016-18'!L18&lt;&gt;"Positive alert"), " +",
 IF(AND('Dental health 2016-18'!K18="Negative alert", 'Dental health 2016-18'!L18&lt;&gt;"Negative alert"), " -",
IF(AND(OR('Dental health 2016-18'!K18="Negative alert", 'Dental health 2016-18'!K18="Negative alert x2"),
         OR('Dental health 2016-18'!L18="Negative alert", 'Dental health 2016-18'!L18="Negative alert x2")),  " -*",
 IF(AND('Dental health 2016-18'!K18="Negative outlier", 'Dental health 2016-18'!L18&lt;&gt;"Negative outlier"), " - -",
 IF(AND('Dental health 2016-18'!K18="Negative outlier", 'Dental health 2016-18'!L18="Negative outlier"), " - -*",
 ""))))))))</f>
        <v xml:space="preserve"> ++</v>
      </c>
      <c r="F18" s="388" t="str">
        <f>IF(AND('Facial growth 2016-18'!K18="Positive outlier",
        OR('Facial growth 2016-18'!L18="Positive outlier", 'Facial growth 2016-18'!L18="Positive alert x2")),
    " ++*",
IF(AND('Facial growth 2016-18'!K18="Positive outlier",
       'Facial growth 2016-18'!L18&lt;&gt;"Positive outlier"),
    " ++",
IF(AND(OR('Facial growth 2016-18'!K18="Positive alert", 'Facial growth 2016-18'!K18="Positive alert x2"),
       OR('Facial growth 2016-18'!L18="Positive alert", 'Facial growth 2016-18'!L18="Positive alert x2")),
    " +*",
IF(AND('Facial growth 2016-18'!K18="Positive alert",
       'Facial growth 2016-18'!L18&lt;&gt;"Positive alert"),
    " +",
IF(AND('Facial growth 2016-18'!K18="Negative alert",
       'Facial growth 2016-18'!L18&lt;&gt;"Negative alert"),
    " -",
IF(AND(OR('Facial growth 2016-18'!K18="Negative alert", 'Facial growth 2016-18'!K18="Negative alert x2"),
       OR('Facial growth 2016-18'!L18="Negative alert", 'Facial growth 2016-18'!L18="Negative alert x2")),
    " -*",
IF(AND('Facial growth 2016-18'!K18="Negative outlier",
       'Facial growth 2016-18'!L18&lt;&gt;"Negative outlier"),
    " - -",
IF(AND('Facial growth 2016-18'!K18="Negative outlier",
       'Facial growth 2016-18'!L18="Negative outlier"),
    " - -*",
IF('Facial growth 2016-18'!K18="Not plotted",
    "Not plotted",
"")))))))))</f>
        <v/>
      </c>
      <c r="G18" s="388" t="str">
        <f>IF(AND('Speech 2016-18'!M18="Positive outlier",
        OR('Speech 2016-18'!N18="Positive outlier", 'Speech 2016-18'!N18="Positive alert x2")),
    " ++*",
IF(AND('Speech 2016-18'!M18="Positive outlier",
       'Speech 2016-18'!N18&lt;&gt;"Positive outlier"),
    " ++",
IF(AND(OR('Speech 2016-18'!M18="Positive alert", 'Speech 2016-18'!M18="Positive alert x2"),
       OR('Speech 2016-18'!N18="Positive alert", 'Speech 2016-18'!N18="Positive alert x2")),
    " +*",
IF(AND('Speech 2016-18'!M18="Positive alert",
       'Speech 2016-18'!N18&lt;&gt;"Positive alert"),
    " +",
IF(AND('Speech 2016-18'!M18="Negative alert",
       'Speech 2016-18'!N18&lt;&gt;"Negative alert"),
    " -",
IF(AND(OR('Speech 2016-18'!M18="Negative alert", 'Speech 2016-18'!M18="Negative alert x2"),
       OR('Speech 2016-18'!N18="Negative alert", 'Speech 2016-18'!N18="Negative alert x2")),
    " -*",
IF(AND('Speech 2016-18'!M18="Negative outlier",
       'Speech 2016-18'!N18&lt;&gt;"Negative outlier"),
    " - -",
IF(AND('Speech 2016-18'!M18="Negative outlier",
       'Speech 2016-18'!N18="Negative outlier"),
    " - -*",
IF('Speech 2016-18'!M18="Not plotted",
    "Not plotted",
"")))))))))</f>
        <v xml:space="preserve"> - -*</v>
      </c>
      <c r="H18" s="389" t="str">
        <f>IF(AND('Psychology 2016-18'!K18="Positive outlier",
        OR('Psychology 2016-18'!L18="Positive outlier", 'Psychology 2016-18'!L18="Positive alert x2")),
    " ++*",
IF(AND('Psychology 2016-18'!K18="Positive outlier",
       'Psychology 2016-18'!L18&lt;&gt;"Positive outlier"),
    " ++",
IF(AND(OR('Psychology 2016-18'!K18="Positive alert", 'Psychology 2016-18'!K18="Positive alert x2"),
       OR('Psychology 2016-18'!L18="Positive alert", 'Psychology 2016-18'!L18="Positive alert x2")),
    " +*",
IF(AND('Psychology 2016-18'!K18="Positive alert",
       'Psychology 2016-18'!L18&lt;&gt;"Positive alert"),
    " +",
IF(AND('Psychology 2016-18'!K18="Negative alert",
       'Psychology 2016-18'!L18&lt;&gt;"Negative alert"),
    " -",
IF(AND(OR('Psychology 2016-18'!K18="Negative alert", 'Psychology 2016-18'!K18="Negative alert x2"),
       OR('Psychology 2016-18'!L18="Negative alert", 'Psychology 2016-18'!L18="Negative alert x2")),
    " -*",
IF(AND('Psychology 2016-18'!K18="Negative outlier",
       'Psychology 2016-18'!L18&lt;&gt;"Negative outlier"),
    " - -",
IF(AND('Psychology 2016-18'!K18="Negative outlier",
       'Psychology 2016-18'!L18="Negative outlier"),
    " - -*",
IF('Psychology 2016-18'!K18="Not plotted",
    "Not plotted",
"")))))))))</f>
        <v xml:space="preserve"> - -*</v>
      </c>
      <c r="I18" s="391" t="str">
        <f>IF(AND('Child growth 2016-18'!N45="Positive outlier",
        OR('Child growth 2016-18'!O45="Positive outlier", 'Child growth 2016-18'!O45="Positive alert x2")),
    " ++*",
IF(AND('Child growth 2016-18'!N45="Positive outlier",
       'Child growth 2016-18'!O45&lt;&gt;"Positive outlier"),
    " ++",
IF(AND(OR('Child growth 2016-18'!N45="Positive alert", 'Child growth 2016-18'!N45="Positive alert x2"),
       OR('Child growth 2016-18'!O45="Positive alert", 'Child growth 2016-18'!O45="Positive alert x2")),
    " +*",
IF(AND('Child growth 2016-18'!N45="Positive alert",
       'Child growth 2016-18'!O45&lt;&gt;"Positive alert"),
    " +",
IF(AND('Child growth 2016-18'!N45="Negative alert",
       'Child growth 2016-18'!O45&lt;&gt;"Negative alert"),
    " -",
IF(AND(OR('Child growth 2016-18'!N45="Negative alert", 'Child growth 2016-18'!N45="Negative alert x2"),
       OR('Child growth 2016-18'!O45="Negative alert", 'Child growth 2016-18'!O45="Negative alert x2")),
    " -*",
IF(AND('Child growth 2016-18'!N45="Negative outlier",
       'Child growth 2016-18'!O45&lt;&gt;"Negative outlier"),
    " - -",
IF(AND('Child growth 2016-18'!N45="Negative outlier",
       'Child growth 2016-18'!O45="Negative outlier"),
    " - -*",
IF('Child growth 2016-18'!N45="Not plotted",
    "Not plotted",
"")))))))))</f>
        <v/>
      </c>
      <c r="J18" s="388" t="str">
        <f>IF(AND('Dental health 2016-18'!I47="Positive outlier",
        OR('Dental health 2016-18'!N47="Positive outlier", 'Dental health 2016-18'!N47="Positive alert x2")),
    " ++*",
IF(AND('Dental health 2016-18'!I47="Positive outlier",
       'Dental health 2016-18'!N47&lt;&gt;"Positive outlier"),
    " ++",
IF(AND(OR('Dental health 2016-18'!I47="Positive alert", 'Dental health 2016-18'!I47="Positive alert x2"),
       OR('Dental health 2016-18'!N47="Positive alert", 'Dental health 2016-18'!N47="Positive alert x2")),
    " +*",
IF(AND('Dental health 2016-18'!I47="Positive alert",
       'Dental health 2016-18'!N47&lt;&gt;"Positive alert"),
    " +",
IF(AND('Dental health 2016-18'!I47="Negative alert",
       'Dental health 2016-18'!N47&lt;&gt;"Negative alert"),
    " -",
IF(AND(OR('Dental health 2016-18'!I47="Negative alert", 'Dental health 2016-18'!I47="Negative alert x2"),
       OR('Dental health 2016-18'!N47="Negative alert", 'Dental health 2016-18'!N47="Negative alert x2")),
    " -*",
IF(AND('Dental health 2016-18'!I47="Negative outlier",
       'Dental health 2016-18'!N47&lt;&gt;"Negative outlier"),
    " - -",
IF(AND('Dental health 2016-18'!I47="Negative outlier",
       'Dental health 2016-18'!N47="Negative outlier"),
    " - -*",
IF('Dental health 2016-18'!I47="Not plotted",
    "Not plotted",
"")))))))))</f>
        <v/>
      </c>
      <c r="K18" s="388" t="str">
        <f>IF(AND('Dental health 2016-18'!M47="Positive outlier",
        OR('Dental health 2016-18'!O47="Positive outlier", 'Dental health 2016-18'!O47="Positive alert x2")),
    " ++*",
IF(AND('Dental health 2016-18'!M47="Positive outlier",
       'Dental health 2016-18'!O47&lt;&gt;"Positive outlier"),
    " ++",
IF(AND(OR('Dental health 2016-18'!M47="Positive alert", 'Dental health 2016-18'!M47="Positive alert x2"),
       OR('Dental health 2016-18'!O47="Positive alert", 'Dental health 2016-18'!O47="Positive alert x2")),
    " +*",
IF(AND('Dental health 2016-18'!M47="Positive alert",
       'Dental health 2016-18'!O47&lt;&gt;"Positive alert"),
    " +",
IF(AND('Dental health 2016-18'!M47="Negative alert",
       'Dental health 2016-18'!O47&lt;&gt;"Negative alert"),
    " -",
IF(AND(OR('Dental health 2016-18'!M47="Negative alert", 'Dental health 2016-18'!M47="Negative alert x2"),
       OR('Dental health 2016-18'!O47="Negative alert", 'Dental health 2016-18'!O47="Negative alert x2")),
    " -*",
IF(AND('Dental health 2016-18'!M47="Negative outlier",
       'Dental health 2016-18'!O47&lt;&gt;"Negative outlier"),
    " - -",
IF(AND('Dental health 2016-18'!M47="Negative outlier",
       'Dental health 2016-18'!O47="Negative outlier"),
    " - -*",
IF('Dental health 2016-18'!M47="Not plotted",
    "Not plotted",
"")))))))))</f>
        <v/>
      </c>
      <c r="L18" s="492" t="str">
        <f>IF(AND('Facial growth 2016-18'!L47="Positive outlier",
        OR('Facial growth 2016-18'!M47="Positive outlier", 'Facial growth 2016-18'!M47="Positive alert x2")),
    " ++*",
IF(AND('Facial growth 2016-18'!L47="Positive outlier",
       'Facial growth 2016-18'!M47&lt;&gt;"Positive outlier"),
    " ++",
IF(AND(OR('Facial growth 2016-18'!L47="Positive alert", 'Facial growth 2016-18'!L47="Positive alert x2"),
       OR('Facial growth 2016-18'!M47="Positive alert", 'Facial growth 2016-18'!M47="Positive alert x2")),
    " +*",
IF(AND('Facial growth 2016-18'!L47="Positive alert",
       'Facial growth 2016-18'!M47&lt;&gt;"Positive alert"),
    " +",
IF(AND('Facial growth 2016-18'!L47="Negative alert",
       'Facial growth 2016-18'!M47&lt;&gt;"Negative alert"),
    " -",
IF(AND(OR('Facial growth 2016-18'!L47="Negative alert", 'Facial growth 2016-18'!L47="Negative alert x2"),
       OR('Facial growth 2016-18'!M47="Negative alert", 'Facial growth 2016-18'!M47="Negative alert x2")),
    " -*",
IF(AND('Facial growth 2016-18'!L47="Negative outlier",
       'Facial growth 2016-18'!M47&lt;&gt;"Negative outlier"),
    " - -",
IF(AND('Facial growth 2016-18'!L47="Negative outlier",
       'Facial growth 2016-18'!M47="Negative outlier"),
    " - -*",
IF('Facial growth 2016-18'!L47="Not plotted",
    "Not plotted",
"")))))))))</f>
        <v/>
      </c>
      <c r="M18" s="388" t="str">
        <f>IF(AND('Speech 2016-18'!I48="Positive outlier",
        OR('Speech 2016-18'!R48="Positive outlier", 'Speech 2016-18'!R48="Positive alert x2")),
    " ++*",
IF(AND('Speech 2016-18'!I48="Positive outlier",
       'Speech 2016-18'!R48&lt;&gt;"Positive outlier"),
    " ++",
IF(AND(OR('Speech 2016-18'!I48="Positive alert", 'Speech 2016-18'!I48="Positive alert x2"),
       OR('Speech 2016-18'!R48="Positive alert", 'Speech 2016-18'!R48="Positive alert x2")),
    " +*",
IF(AND('Speech 2016-18'!I48="Positive alert",
       'Speech 2016-18'!R48&lt;&gt;"Positive alert"),
    " +",
IF(AND('Speech 2016-18'!I48="Negative alert",
       'Speech 2016-18'!R48&lt;&gt;"Negative alert"),
    " -",
IF(AND(OR('Speech 2016-18'!I48="Negative alert", 'Speech 2016-18'!I48="Negative alert x2"),
       OR('Speech 2016-18'!R48="Negative alert", 'Speech 2016-18'!R48="Negative alert x2")),
    " -*",
IF(AND('Speech 2016-18'!I48="Negative outlier",
       'Speech 2016-18'!R48&lt;&gt;"Negative outlier"),
    " - -",
IF(AND('Speech 2016-18'!I48="Negative outlier",
       OR('Speech 2016-18'!R48="Negative outlier", 'Speech 2016-18'!R48="Negative alert x2")),
    " - -*",
IF('Speech 2016-18'!I48="Not plotted",
    "Not plotted",
"")))))))))</f>
        <v xml:space="preserve"> - -</v>
      </c>
      <c r="N18" s="388" t="str">
        <f>IF(AND('Speech 2016-18'!M48="Positive outlier",
        OR('Speech 2016-18'!S48="Positive outlier", 'Speech 2016-18'!S48="Positive alert x2")),
    " ++*",
IF(AND('Speech 2016-18'!M48="Positive outlier",
       'Speech 2016-18'!S48&lt;&gt;"Positive outlier"),
    " ++",
IF(AND(OR('Speech 2016-18'!M48="Positive alert", 'Speech 2016-18'!M48="Positive alert x2"),
       OR('Speech 2016-18'!S48="Positive alert", 'Speech 2016-18'!S48="Positive alert x2")),
    " +*",
IF(AND('Speech 2016-18'!M48="Positive alert",
       'Speech 2016-18'!S48&lt;&gt;"Positive alert"),
    " +",
IF(AND('Speech 2016-18'!M48="Negative alert",
       'Speech 2016-18'!S48&lt;&gt;"Negative alert"),
    " -",
IF(AND(OR('Speech 2016-18'!M48="Negative alert", 'Speech 2016-18'!M48="Negative alert x2"),
       OR('Speech 2016-18'!S48="Negative alert", 'Speech 2016-18'!S48="Negative alert x2")),
    " -*",
IF(AND('Speech 2016-18'!M48="Negative outlier",
       'Speech 2016-18'!S48&lt;&gt;"Negative outlier"),
    " - -",
IF(AND('Speech 2016-18'!M48="Negative outlier",
       OR('Speech 2016-18'!S48="Negative outlier", 'Speech 2016-18'!S48="Negative alert x2")),
    " - -*",
IF('Speech 2016-18'!M48="Not plotted",
    "Not plotted",
"")))))))))</f>
        <v xml:space="preserve"> -</v>
      </c>
      <c r="O18" s="388" t="str">
        <f>IF(AND('Speech 2016-18'!Q48="Positive outlier",
        OR('Speech 2016-18'!T48="Positive outlier", 'Speech 2016-18'!T48="Positive alert x2")),
    " ++*",
IF(AND('Speech 2016-18'!Q48="Positive outlier",
       'Speech 2016-18'!T48&lt;&gt;"Positive outlier"),
    " ++",
IF(AND(OR('Speech 2016-18'!Q48="Positive alert", 'Speech 2016-18'!Q48="Positive alert x2"),
       OR('Speech 2016-18'!T48="Positive alert", 'Speech 2016-18'!T48="Positive alert x2")),
    " +*",
IF(AND('Speech 2016-18'!Q48="Positive alert",
       'Speech 2016-18'!T48&lt;&gt;"Positive alert"),
    " +",
IF(AND('Speech 2016-18'!Q48="Negative alert",
       'Speech 2016-18'!T48&lt;&gt;"Negative alert"),
    " -",
IF(AND(OR('Speech 2016-18'!Q48="Negative alert", 'Speech 2016-18'!Q48="Negative alert x2"),
       OR('Speech 2016-18'!T48="Negative alert", 'Speech 2016-18'!T48="Negative alert x2")),
    " -*",
IF(AND('Speech 2016-18'!Q48="Negative outlier",
       'Speech 2016-18'!T48&lt;&gt;"Negative outlier"),
    " - -",
IF(AND('Speech 2016-18'!Q48="Negative outlier",
       OR('Speech 2016-18'!T48="Negative outlier", 'Speech 2016-18'!T48="Negative alert x2")),
    " - -*",
IF('Speech 2016-18'!Q48="Not plotted",
    "Not plotted",
"")))))))))</f>
        <v xml:space="preserve"> - -</v>
      </c>
      <c r="P18" s="390" t="str">
        <f>IF(AND('Psychology 2016-18'!N47="Positive outlier",
        OR('Psychology 2016-18'!O47="Positive outlier", 'Psychology 2016-18'!O47="Positive alert x2")),
    " ++*",
IF(AND('Psychology 2016-18'!N47="Positive outlier",
       'Psychology 2016-18'!O47&lt;&gt;"Positive outlier"),
    " ++",
IF(AND(OR('Psychology 2016-18'!N47="Positive alert", 'Psychology 2016-18'!N47="Positive alert x2"),
       OR('Psychology 2016-18'!O47="Positive alert", 'Psychology 2016-18'!O47="Positive alert x2")),
    " +*",
IF(AND('Psychology 2016-18'!N47="Positive alert",
       'Psychology 2016-18'!O47&lt;&gt;"Positive alert"),
    " +",
IF(AND('Psychology 2016-18'!N47="Negative alert",
       'Psychology 2016-18'!O47&lt;&gt;"Negative alert"),
    " -",
IF(AND(OR('Psychology 2016-18'!N47="Negative alert", 'Psychology 2016-18'!N47="Negative alert x2"),
       OR('Psychology 2016-18'!O47="Negative alert", 'Psychology 2016-18'!O47="Negative alert x2")),
    " -*",
IF(AND('Psychology 2016-18'!N47="Negative outlier",
       'Psychology 2016-18'!O47&lt;&gt;"Negative outlier"),
    " - -",
IF(AND('Psychology 2016-18'!N47="Negative outlier",
       OR('Psychology 2016-18'!O47="Negative outlier", 'Psychology 2016-18'!O47="Negative alert x2")),
    " - -*",
""))))))))</f>
        <v xml:space="preserve"> +</v>
      </c>
      <c r="Q18" s="387" t="str">
        <f>IF(AND('Dental health 2016-18'!E75="Positive outlier",
        OR('Dental health 2016-18'!H75="Positive outlier", 'Dental health 2016-18'!H75="Positive alert x2")),
    " ++*",
IF(AND('Dental health 2016-18'!E75="Positive outlier",
       'Dental health 2016-18'!H75&lt;&gt;"Positive outlier"),
    " ++",
IF(AND(OR('Dental health 2016-18'!E75="Positive alert", 'Dental health 2016-18'!E75="Positive alert x2"),
       OR('Dental health 2016-18'!H75="Positive alert", 'Dental health 2016-18'!H75="Positive alert x2")),
    " +*",
IF(AND('Dental health 2016-18'!E75="Positive alert",
       'Dental health 2016-18'!H75&lt;&gt;"Positive alert"),
    " +",
IF(AND('Dental health 2016-18'!E75="Negative alert",
       'Dental health 2016-18'!H75&lt;&gt;"Negative alert"),
    " -",
IF(AND(OR('Dental health 2016-18'!E75="Negative alert", 'Dental health 2016-18'!E75="Negative alert x2"),
       OR('Dental health 2016-18'!H75="Negative alert", 'Dental health 2016-18'!H75="Negative alert x2")),
    " -*",
IF(AND('Dental health 2016-18'!E75="Negative outlier",
       'Dental health 2016-18'!H75&lt;&gt;"Negative outlier"),
    " - -",
IF(AND('Dental health 2016-18'!E75="Negative outlier",
       OR('Dental health 2016-18'!H75="Negative outlier", 'Dental health 2016-18'!H75="Negative alert x2")),
    " - -*",
""))))))))</f>
        <v/>
      </c>
      <c r="R18" s="389" t="str">
        <f>IF(AND('Dental health 2016-18'!G75="Positive outlier",
        OR('Dental health 2016-18'!I75="Positive outlier", 'Dental health 2016-18'!I75="Positive alert x2")),
    " ++*",
IF(AND('Dental health 2016-18'!G75="Positive outlier",
       'Dental health 2016-18'!I75&lt;&gt;"Positive outlier"),
    " ++",
IF(AND(OR('Dental health 2016-18'!G75="Positive alert", 'Dental health 2016-18'!G75="Positive alert x2"),
       OR('Dental health 2016-18'!I75="Positive alert", 'Dental health 2016-18'!I75="Positive alert x2")),
    " +*",
IF(AND('Dental health 2016-18'!G75="Positive alert",
       'Dental health 2016-18'!I75&lt;&gt;"Positive alert"),
    " +",
IF(AND('Dental health 2016-18'!G75="Negative alert",
       'Dental health 2016-18'!I75&lt;&gt;"Negative alert"),
    " -",
IF(AND(OR('Dental health 2016-18'!G75="Negative alert", 'Dental health 2016-18'!G75="Negative alert x2"),
       OR('Dental health 2016-18'!I75="Negative alert", 'Dental health 2016-18'!I75="Negative alert x2")),
    " -*",
IF(AND('Dental health 2016-18'!G75="Negative outlier",
       'Dental health 2016-18'!I75&lt;&gt;"Negative outlier"),
    " - -",
IF(AND('Dental health 2016-18'!G75="Negative outlier",
       OR('Dental health 2016-18'!I75="Negative outlier", 'Dental health 2016-18'!I75="Negative alert x2")),
    " - -*",
""))))))))</f>
        <v/>
      </c>
      <c r="S18" s="54"/>
      <c r="T18" s="68"/>
    </row>
    <row r="19" spans="2:20" ht="16.5" customHeight="1" x14ac:dyDescent="0.45">
      <c r="B19" s="386" t="s">
        <v>56</v>
      </c>
      <c r="C19" s="387" t="str">
        <f>IF(AND('Consent 2016-18'!M19="Positive outlier",
        OR('Consent 2016-18'!N19="Positive outlier", 'Consent 2016-18'!N19="Positive alert x2")),
    " ++*",
IF(AND('Consent 2016-18'!M19="Positive outlier",
       'Consent 2016-18'!N19&lt;&gt;"Positive outlier"),
    " ++",
IF(AND(OR('Consent 2016-18'!M19="Positive alert", 'Consent 2016-18'!M19="Positive alert x2"),
       OR('Consent 2016-18'!N19="Positive alert", 'Consent 2016-18'!N19="Positive alert x2")),
    " +*",
IF(AND('Consent 2016-18'!M19="Positive alert",
       'Consent 2016-18'!N19&lt;&gt;"Positive alert"),
    " +",
IF(AND('Consent 2016-18'!M19="Negative alert",
       'Consent 2016-18'!N19&lt;&gt;"Negative alert"),
    " -",
IF(AND(OR('Consent 2016-18'!M19="Negative alert", 'Consent 2016-18'!M19="Negative alert x2"),
       OR('Consent 2016-18'!N19="Negative alert", 'Consent 2016-18'!N19="Negative alert x2")),
    " -*",
IF(AND('Consent 2016-18'!M19="Negative outlier",
       'Consent 2016-18'!N19&lt;&gt;"Negative outlier"),
    " - -",
IF(AND('Consent 2016-18'!M19="Negative outlier",
       'Consent 2016-18'!N19="Negative outlier"),
    " - -*",
IF('Consent 2016-18'!M19="Not plotted",
    "Not plotted",
"")))))))))</f>
        <v/>
      </c>
      <c r="D19" s="387" t="str">
        <f>IF(AND('Child growth 2016-18'!O18="Positive outlier",
        OR('Child growth 2016-18'!P18="Positive outlier", 'Child growth 2016-18'!P18="Positive alert x2")),
    " ++*",
IF(AND('Child growth 2016-18'!O18="Positive outlier",
       'Child growth 2016-18'!P18&lt;&gt;"Positive outlier"),
    " ++",
IF(AND(OR('Child growth 2016-18'!O18="Positive alert", 'Child growth 2016-18'!O18="Positive alert x2"),
       OR('Child growth 2016-18'!P18="Positive alert", 'Child growth 2016-18'!P18="Positive alert x2")),
    " +*",
IF(AND('Child growth 2016-18'!O18="Positive alert",
       'Child growth 2016-18'!P18&lt;&gt;"Positive alert"),
    " +",
IF(AND('Child growth 2016-18'!O18="Negative alert",
       'Child growth 2016-18'!P18&lt;&gt;"Negative alert"),
    " -",
IF(AND(OR('Child growth 2016-18'!O18="Negative alert", 'Child growth 2016-18'!O18="Negative alert x2"),
       OR('Child growth 2016-18'!P18="Negative alert", 'Child growth 2016-18'!P18="Negative alert x2")),
    " -*",
IF(AND('Child growth 2016-18'!O18="Negative outlier",
       'Child growth 2016-18'!P18&lt;&gt;"Negative outlier"),
    " - -",
IF(AND('Child growth 2016-18'!O18="Negative outlier",
       'Child growth 2016-18'!P18="Negative outlier"),
    " - -*",
IF('Child growth 2016-18'!O18="Not plotted",
    "Not plotted",
"")))))))))</f>
        <v xml:space="preserve"> - -*</v>
      </c>
      <c r="E19" s="388" t="str">
        <f>IF(AND('Dental health 2016-18'!K19="Positive outlier", 'Dental health 2016-18'!L19="Positive outlier"), " ++*",
 IF(AND('Dental health 2016-18'!K19="Positive outlier", 'Dental health 2016-18'!L19&lt;&gt;"Positive outlier"), " ++",
 IF(AND(OR('Dental health 2016-18'!K19="Positive alert", 'Dental health 2016-18'!K19="Positive alert x2"),
         OR('Dental health 2016-18'!L19="Positive alert", 'Dental health 2016-18'!L19="Positive alert x2")), " +*",
 IF(AND('Dental health 2016-18'!K19="Positive alert", 'Dental health 2016-18'!L19&lt;&gt;"Positive alert"), " +",
 IF(AND('Dental health 2016-18'!K19="Negative alert", 'Dental health 2016-18'!L19&lt;&gt;"Negative alert"), " -",
IF(AND(OR('Dental health 2016-18'!K19="Negative alert", 'Dental health 2016-18'!K19="Negative alert x2"),
         OR('Dental health 2016-18'!L19="Negative alert", 'Dental health 2016-18'!L19="Negative alert x2")),  " -*",
 IF(AND('Dental health 2016-18'!K19="Negative outlier", 'Dental health 2016-18'!L19&lt;&gt;"Negative outlier"), " - -",
 IF(AND('Dental health 2016-18'!K19="Negative outlier", 'Dental health 2016-18'!L19="Negative outlier"), " - -*",
 ""))))))))</f>
        <v xml:space="preserve"> - -*</v>
      </c>
      <c r="F19" s="388" t="str">
        <f>IF(AND('Facial growth 2016-18'!K19="Positive outlier",
        OR('Facial growth 2016-18'!L19="Positive outlier", 'Facial growth 2016-18'!L19="Positive alert x2")),
    " ++*",
IF(AND('Facial growth 2016-18'!K19="Positive outlier",
       'Facial growth 2016-18'!L19&lt;&gt;"Positive outlier"),
    " ++",
IF(AND(OR('Facial growth 2016-18'!K19="Positive alert", 'Facial growth 2016-18'!K19="Positive alert x2"),
       OR('Facial growth 2016-18'!L19="Positive alert", 'Facial growth 2016-18'!L19="Positive alert x2")),
    " +*",
IF(AND('Facial growth 2016-18'!K19="Positive alert",
       'Facial growth 2016-18'!L19&lt;&gt;"Positive alert"),
    " +",
IF(AND('Facial growth 2016-18'!K19="Negative alert",
       'Facial growth 2016-18'!L19&lt;&gt;"Negative alert"),
    " -",
IF(AND(OR('Facial growth 2016-18'!K19="Negative alert", 'Facial growth 2016-18'!K19="Negative alert x2"),
       OR('Facial growth 2016-18'!L19="Negative alert", 'Facial growth 2016-18'!L19="Negative alert x2")),
    " -*",
IF(AND('Facial growth 2016-18'!K19="Negative outlier",
       'Facial growth 2016-18'!L19&lt;&gt;"Negative outlier"),
    " - -",
IF(AND('Facial growth 2016-18'!K19="Negative outlier",
       'Facial growth 2016-18'!L19="Negative outlier"),
    " - -*",
IF('Facial growth 2016-18'!K19="Not plotted",
    "Not plotted",
"")))))))))</f>
        <v/>
      </c>
      <c r="G19" s="388" t="str">
        <f>IF(AND('Speech 2016-18'!M19="Positive outlier",
        OR('Speech 2016-18'!N19="Positive outlier", 'Speech 2016-18'!N19="Positive alert x2")),
    " ++*",
IF(AND('Speech 2016-18'!M19="Positive outlier",
       'Speech 2016-18'!N19&lt;&gt;"Positive outlier"),
    " ++",
IF(AND(OR('Speech 2016-18'!M19="Positive alert", 'Speech 2016-18'!M19="Positive alert x2"),
       OR('Speech 2016-18'!N19="Positive alert", 'Speech 2016-18'!N19="Positive alert x2")),
    " +*",
IF(AND('Speech 2016-18'!M19="Positive alert",
       'Speech 2016-18'!N19&lt;&gt;"Positive alert"),
    " +",
IF(AND('Speech 2016-18'!M19="Negative alert",
       'Speech 2016-18'!N19&lt;&gt;"Negative alert"),
    " -",
IF(AND(OR('Speech 2016-18'!M19="Negative alert", 'Speech 2016-18'!M19="Negative alert x2"),
       OR('Speech 2016-18'!N19="Negative alert", 'Speech 2016-18'!N19="Negative alert x2")),
    " -*",
IF(AND('Speech 2016-18'!M19="Negative outlier",
       'Speech 2016-18'!N19&lt;&gt;"Negative outlier"),
    " - -",
IF(AND('Speech 2016-18'!M19="Negative outlier",
       'Speech 2016-18'!N19="Negative outlier"),
    " - -*",
IF('Speech 2016-18'!M19="Not plotted",
    "Not plotted",
"")))))))))</f>
        <v xml:space="preserve"> - -</v>
      </c>
      <c r="H19" s="389" t="str">
        <f>IF(AND('Psychology 2016-18'!K19="Positive outlier",
        OR('Psychology 2016-18'!L19="Positive outlier", 'Psychology 2016-18'!L19="Positive alert x2")),
    " ++*",
IF(AND('Psychology 2016-18'!K19="Positive outlier",
       'Psychology 2016-18'!L19&lt;&gt;"Positive outlier"),
    " ++",
IF(AND(OR('Psychology 2016-18'!K19="Positive alert", 'Psychology 2016-18'!K19="Positive alert x2"),
       OR('Psychology 2016-18'!L19="Positive alert", 'Psychology 2016-18'!L19="Positive alert x2")),
    " +*",
IF(AND('Psychology 2016-18'!K19="Positive alert",
       'Psychology 2016-18'!L19&lt;&gt;"Positive alert"),
    " +",
IF(AND('Psychology 2016-18'!K19="Negative alert",
       'Psychology 2016-18'!L19&lt;&gt;"Negative alert"),
    " -",
IF(AND(OR('Psychology 2016-18'!K19="Negative alert", 'Psychology 2016-18'!K19="Negative alert x2"),
       OR('Psychology 2016-18'!L19="Negative alert", 'Psychology 2016-18'!L19="Negative alert x2")),
    " -*",
IF(AND('Psychology 2016-18'!K19="Negative outlier",
       'Psychology 2016-18'!L19&lt;&gt;"Negative outlier"),
    " - -",
IF(AND('Psychology 2016-18'!K19="Negative outlier",
       'Psychology 2016-18'!L19="Negative outlier"),
    " - -*",
IF('Psychology 2016-18'!K19="Not plotted",
    "Not plotted",
"")))))))))</f>
        <v/>
      </c>
      <c r="I19" s="391" t="str">
        <f>IF(AND('Child growth 2016-18'!N46="Positive outlier",
        OR('Child growth 2016-18'!O46="Positive outlier", 'Child growth 2016-18'!O46="Positive alert x2")),
    " ++*",
IF(AND('Child growth 2016-18'!N46="Positive outlier",
       'Child growth 2016-18'!O46&lt;&gt;"Positive outlier"),
    " ++",
IF(AND(OR('Child growth 2016-18'!N46="Positive alert", 'Child growth 2016-18'!N46="Positive alert x2"),
       OR('Child growth 2016-18'!O46="Positive alert", 'Child growth 2016-18'!O46="Positive alert x2")),
    " +*",
IF(AND('Child growth 2016-18'!N46="Positive alert",
       'Child growth 2016-18'!O46&lt;&gt;"Positive alert"),
    " +",
IF(AND('Child growth 2016-18'!N46="Negative alert",
       'Child growth 2016-18'!O46&lt;&gt;"Negative alert"),
    " -",
IF(AND(OR('Child growth 2016-18'!N46="Negative alert", 'Child growth 2016-18'!N46="Negative alert x2"),
       OR('Child growth 2016-18'!O46="Negative alert", 'Child growth 2016-18'!O46="Negative alert x2")),
    " -*",
IF(AND('Child growth 2016-18'!N46="Negative outlier",
       'Child growth 2016-18'!O46&lt;&gt;"Negative outlier"),
    " - -",
IF(AND('Child growth 2016-18'!N46="Negative outlier",
       'Child growth 2016-18'!O46="Negative outlier"),
    " - -*",
IF('Child growth 2016-18'!N46="Not plotted",
    "Not plotted",
"")))))))))</f>
        <v/>
      </c>
      <c r="J19" s="388" t="str">
        <f>IF(AND('Dental health 2016-18'!I48="Positive outlier",
        OR('Dental health 2016-18'!N48="Positive outlier", 'Dental health 2016-18'!N48="Positive alert x2")),
    " ++*",
IF(AND('Dental health 2016-18'!I48="Positive outlier",
       'Dental health 2016-18'!N48&lt;&gt;"Positive outlier"),
    " ++",
IF(AND(OR('Dental health 2016-18'!I48="Positive alert", 'Dental health 2016-18'!I48="Positive alert x2"),
       OR('Dental health 2016-18'!N48="Positive alert", 'Dental health 2016-18'!N48="Positive alert x2")),
    " +*",
IF(AND('Dental health 2016-18'!I48="Positive alert",
       'Dental health 2016-18'!N48&lt;&gt;"Positive alert"),
    " +",
IF(AND('Dental health 2016-18'!I48="Negative alert",
       'Dental health 2016-18'!N48&lt;&gt;"Negative alert"),
    " -",
IF(AND(OR('Dental health 2016-18'!I48="Negative alert", 'Dental health 2016-18'!I48="Negative alert x2"),
       OR('Dental health 2016-18'!N48="Negative alert", 'Dental health 2016-18'!N48="Negative alert x2")),
    " -*",
IF(AND('Dental health 2016-18'!I48="Negative outlier",
       'Dental health 2016-18'!N48&lt;&gt;"Negative outlier"),
    " - -",
IF(AND('Dental health 2016-18'!I48="Negative outlier",
       'Dental health 2016-18'!N48="Negative outlier"),
    " - -*",
IF('Dental health 2016-18'!I48="Not plotted",
    "Not plotted",
"")))))))))</f>
        <v xml:space="preserve"> ++</v>
      </c>
      <c r="K19" s="388" t="str">
        <f>IF(AND('Dental health 2016-18'!M48="Positive outlier",
        OR('Dental health 2016-18'!O48="Positive outlier", 'Dental health 2016-18'!O48="Positive alert x2")),
    " ++*",
IF(AND('Dental health 2016-18'!M48="Positive outlier",
       'Dental health 2016-18'!O48&lt;&gt;"Positive outlier"),
    " ++",
IF(AND(OR('Dental health 2016-18'!M48="Positive alert", 'Dental health 2016-18'!M48="Positive alert x2"),
       OR('Dental health 2016-18'!O48="Positive alert", 'Dental health 2016-18'!O48="Positive alert x2")),
    " +*",
IF(AND('Dental health 2016-18'!M48="Positive alert",
       'Dental health 2016-18'!O48&lt;&gt;"Positive alert"),
    " +",
IF(AND('Dental health 2016-18'!M48="Negative alert",
       'Dental health 2016-18'!O48&lt;&gt;"Negative alert"),
    " -",
IF(AND(OR('Dental health 2016-18'!M48="Negative alert", 'Dental health 2016-18'!M48="Negative alert x2"),
       OR('Dental health 2016-18'!O48="Negative alert", 'Dental health 2016-18'!O48="Negative alert x2")),
    " -*",
IF(AND('Dental health 2016-18'!M48="Negative outlier",
       'Dental health 2016-18'!O48&lt;&gt;"Negative outlier"),
    " - -",
IF(AND('Dental health 2016-18'!M48="Negative outlier",
       'Dental health 2016-18'!O48="Negative outlier"),
    " - -*",
IF('Dental health 2016-18'!M48="Not plotted",
    "Not plotted",
"")))))))))</f>
        <v/>
      </c>
      <c r="L19" s="492" t="str">
        <f>IF(AND('Facial growth 2016-18'!L48="Positive outlier",
        OR('Facial growth 2016-18'!M48="Positive outlier", 'Facial growth 2016-18'!M48="Positive alert x2")),
    " ++*",
IF(AND('Facial growth 2016-18'!L48="Positive outlier",
       'Facial growth 2016-18'!M48&lt;&gt;"Positive outlier"),
    " ++",
IF(AND(OR('Facial growth 2016-18'!L48="Positive alert", 'Facial growth 2016-18'!L48="Positive alert x2"),
       OR('Facial growth 2016-18'!M48="Positive alert", 'Facial growth 2016-18'!M48="Positive alert x2")),
    " +*",
IF(AND('Facial growth 2016-18'!L48="Positive alert",
       'Facial growth 2016-18'!M48&lt;&gt;"Positive alert"),
    " +",
IF(AND('Facial growth 2016-18'!L48="Negative alert",
       'Facial growth 2016-18'!M48&lt;&gt;"Negative alert"),
    " -",
IF(AND(OR('Facial growth 2016-18'!L48="Negative alert", 'Facial growth 2016-18'!L48="Negative alert x2"),
       OR('Facial growth 2016-18'!M48="Negative alert", 'Facial growth 2016-18'!M48="Negative alert x2")),
    " -*",
IF(AND('Facial growth 2016-18'!L48="Negative outlier",
       'Facial growth 2016-18'!M48&lt;&gt;"Negative outlier"),
    " - -",
IF(AND('Facial growth 2016-18'!L48="Negative outlier",
       'Facial growth 2016-18'!M48="Negative outlier"),
    " - -*",
IF('Facial growth 2016-18'!L48="Not plotted",
    "Not plotted",
"")))))))))</f>
        <v/>
      </c>
      <c r="M19" s="388" t="str">
        <f>IF(AND('Speech 2016-18'!I49="Positive outlier",
        OR('Speech 2016-18'!R49="Positive outlier", 'Speech 2016-18'!R49="Positive alert x2")),
    " ++*",
IF(AND('Speech 2016-18'!I49="Positive outlier",
       'Speech 2016-18'!R49&lt;&gt;"Positive outlier"),
    " ++",
IF(AND(OR('Speech 2016-18'!I49="Positive alert", 'Speech 2016-18'!I49="Positive alert x2"),
       OR('Speech 2016-18'!R49="Positive alert", 'Speech 2016-18'!R49="Positive alert x2")),
    " +*",
IF(AND('Speech 2016-18'!I49="Positive alert",
       'Speech 2016-18'!R49&lt;&gt;"Positive alert"),
    " +",
IF(AND('Speech 2016-18'!I49="Negative alert",
       'Speech 2016-18'!R49&lt;&gt;"Negative alert"),
    " -",
IF(AND(OR('Speech 2016-18'!I49="Negative alert", 'Speech 2016-18'!I49="Negative alert x2"),
       OR('Speech 2016-18'!R49="Negative alert", 'Speech 2016-18'!R49="Negative alert x2")),
    " -*",
IF(AND('Speech 2016-18'!I49="Negative outlier",
       'Speech 2016-18'!R49&lt;&gt;"Negative outlier"),
    " - -",
IF(AND('Speech 2016-18'!I49="Negative outlier",
       OR('Speech 2016-18'!R49="Negative outlier", 'Speech 2016-18'!R49="Negative alert x2")),
    " - -*",
IF('Speech 2016-18'!I49="Not plotted",
    "Not plotted",
"")))))))))</f>
        <v/>
      </c>
      <c r="N19" s="388" t="str">
        <f>IF(AND('Speech 2016-18'!M49="Positive outlier",
        OR('Speech 2016-18'!S49="Positive outlier", 'Speech 2016-18'!S49="Positive alert x2")),
    " ++*",
IF(AND('Speech 2016-18'!M49="Positive outlier",
       'Speech 2016-18'!S49&lt;&gt;"Positive outlier"),
    " ++",
IF(AND(OR('Speech 2016-18'!M49="Positive alert", 'Speech 2016-18'!M49="Positive alert x2"),
       OR('Speech 2016-18'!S49="Positive alert", 'Speech 2016-18'!S49="Positive alert x2")),
    " +*",
IF(AND('Speech 2016-18'!M49="Positive alert",
       'Speech 2016-18'!S49&lt;&gt;"Positive alert"),
    " +",
IF(AND('Speech 2016-18'!M49="Negative alert",
       'Speech 2016-18'!S49&lt;&gt;"Negative alert"),
    " -",
IF(AND(OR('Speech 2016-18'!M49="Negative alert", 'Speech 2016-18'!M49="Negative alert x2"),
       OR('Speech 2016-18'!S49="Negative alert", 'Speech 2016-18'!S49="Negative alert x2")),
    " -*",
IF(AND('Speech 2016-18'!M49="Negative outlier",
       'Speech 2016-18'!S49&lt;&gt;"Negative outlier"),
    " - -",
IF(AND('Speech 2016-18'!M49="Negative outlier",
       OR('Speech 2016-18'!S49="Negative outlier", 'Speech 2016-18'!S49="Negative alert x2")),
    " - -*",
IF('Speech 2016-18'!M49="Not plotted",
    "Not plotted",
"")))))))))</f>
        <v/>
      </c>
      <c r="O19" s="388" t="str">
        <f>IF(AND('Speech 2016-18'!Q49="Positive outlier",
        OR('Speech 2016-18'!T49="Positive outlier", 'Speech 2016-18'!T49="Positive alert x2")),
    " ++*",
IF(AND('Speech 2016-18'!Q49="Positive outlier",
       'Speech 2016-18'!T49&lt;&gt;"Positive outlier"),
    " ++",
IF(AND(OR('Speech 2016-18'!Q49="Positive alert", 'Speech 2016-18'!Q49="Positive alert x2"),
       OR('Speech 2016-18'!T49="Positive alert", 'Speech 2016-18'!T49="Positive alert x2")),
    " +*",
IF(AND('Speech 2016-18'!Q49="Positive alert",
       'Speech 2016-18'!T49&lt;&gt;"Positive alert"),
    " +",
IF(AND('Speech 2016-18'!Q49="Negative alert",
       'Speech 2016-18'!T49&lt;&gt;"Negative alert"),
    " -",
IF(AND(OR('Speech 2016-18'!Q49="Negative alert", 'Speech 2016-18'!Q49="Negative alert x2"),
       OR('Speech 2016-18'!T49="Negative alert", 'Speech 2016-18'!T49="Negative alert x2")),
    " -*",
IF(AND('Speech 2016-18'!Q49="Negative outlier",
       'Speech 2016-18'!T49&lt;&gt;"Negative outlier"),
    " - -",
IF(AND('Speech 2016-18'!Q49="Negative outlier",
       OR('Speech 2016-18'!T49="Negative outlier", 'Speech 2016-18'!T49="Negative alert x2")),
    " - -*",
IF('Speech 2016-18'!Q49="Not plotted",
    "Not plotted",
"")))))))))</f>
        <v/>
      </c>
      <c r="P19" s="390" t="str">
        <f>IF(AND('Psychology 2016-18'!N48="Positive outlier",
        OR('Psychology 2016-18'!O48="Positive outlier", 'Psychology 2016-18'!O48="Positive alert x2")),
    " ++*",
IF(AND('Psychology 2016-18'!N48="Positive outlier",
       'Psychology 2016-18'!O48&lt;&gt;"Positive outlier"),
    " ++",
IF(AND(OR('Psychology 2016-18'!N48="Positive alert", 'Psychology 2016-18'!N48="Positive alert x2"),
       OR('Psychology 2016-18'!O48="Positive alert", 'Psychology 2016-18'!O48="Positive alert x2")),
    " +*",
IF(AND('Psychology 2016-18'!N48="Positive alert",
       'Psychology 2016-18'!O48&lt;&gt;"Positive alert"),
    " +",
IF(AND('Psychology 2016-18'!N48="Negative alert",
       'Psychology 2016-18'!O48&lt;&gt;"Negative alert"),
    " -",
IF(AND(OR('Psychology 2016-18'!N48="Negative alert", 'Psychology 2016-18'!N48="Negative alert x2"),
       OR('Psychology 2016-18'!O48="Negative alert", 'Psychology 2016-18'!O48="Negative alert x2")),
    " -*",
IF(AND('Psychology 2016-18'!N48="Negative outlier",
       'Psychology 2016-18'!O48&lt;&gt;"Negative outlier"),
    " - -",
IF(AND('Psychology 2016-18'!N48="Negative outlier",
       OR('Psychology 2016-18'!O48="Negative outlier", 'Psychology 2016-18'!O48="Negative alert x2")),
    " - -*",
""))))))))</f>
        <v xml:space="preserve"> ++</v>
      </c>
      <c r="Q19" s="387" t="str">
        <f>IF(AND('Dental health 2016-18'!E76="Positive outlier",
        OR('Dental health 2016-18'!H76="Positive outlier", 'Dental health 2016-18'!H76="Positive alert x2")),
    " ++*",
IF(AND('Dental health 2016-18'!E76="Positive outlier",
       'Dental health 2016-18'!H76&lt;&gt;"Positive outlier"),
    " ++",
IF(AND(OR('Dental health 2016-18'!E76="Positive alert", 'Dental health 2016-18'!E76="Positive alert x2"),
       OR('Dental health 2016-18'!H76="Positive alert", 'Dental health 2016-18'!H76="Positive alert x2")),
    " +*",
IF(AND('Dental health 2016-18'!E76="Positive alert",
       'Dental health 2016-18'!H76&lt;&gt;"Positive alert"),
    " +",
IF(AND('Dental health 2016-18'!E76="Negative alert",
       'Dental health 2016-18'!H76&lt;&gt;"Negative alert"),
    " -",
IF(AND(OR('Dental health 2016-18'!E76="Negative alert", 'Dental health 2016-18'!E76="Negative alert x2"),
       OR('Dental health 2016-18'!H76="Negative alert", 'Dental health 2016-18'!H76="Negative alert x2")),
    " -*",
IF(AND('Dental health 2016-18'!E76="Negative outlier",
       'Dental health 2016-18'!H76&lt;&gt;"Negative outlier"),
    " - -",
IF(AND('Dental health 2016-18'!E76="Negative outlier",
       OR('Dental health 2016-18'!H76="Negative outlier", 'Dental health 2016-18'!H76="Negative alert x2")),
    " - -*",
""))))))))</f>
        <v xml:space="preserve"> ++</v>
      </c>
      <c r="R19" s="389" t="str">
        <f>IF(AND('Dental health 2016-18'!G76="Positive outlier",
        OR('Dental health 2016-18'!I76="Positive outlier", 'Dental health 2016-18'!I76="Positive alert x2")),
    " ++*",
IF(AND('Dental health 2016-18'!G76="Positive outlier",
       'Dental health 2016-18'!I76&lt;&gt;"Positive outlier"),
    " ++",
IF(AND(OR('Dental health 2016-18'!G76="Positive alert", 'Dental health 2016-18'!G76="Positive alert x2"),
       OR('Dental health 2016-18'!I76="Positive alert", 'Dental health 2016-18'!I76="Positive alert x2")),
    " +*",
IF(AND('Dental health 2016-18'!G76="Positive alert",
       'Dental health 2016-18'!I76&lt;&gt;"Positive alert"),
    " +",
IF(AND('Dental health 2016-18'!G76="Negative alert",
       'Dental health 2016-18'!I76&lt;&gt;"Negative alert"),
    " -",
IF(AND(OR('Dental health 2016-18'!G76="Negative alert", 'Dental health 2016-18'!G76="Negative alert x2"),
       OR('Dental health 2016-18'!I76="Negative alert", 'Dental health 2016-18'!I76="Negative alert x2")),
    " -*",
IF(AND('Dental health 2016-18'!G76="Negative outlier",
       'Dental health 2016-18'!I76&lt;&gt;"Negative outlier"),
    " - -",
IF(AND('Dental health 2016-18'!G76="Negative outlier",
       OR('Dental health 2016-18'!I76="Negative outlier", 'Dental health 2016-18'!I76="Negative alert x2")),
    " - -*",
""))))))))</f>
        <v xml:space="preserve"> ++</v>
      </c>
      <c r="S19" s="54"/>
      <c r="T19" s="296"/>
    </row>
    <row r="20" spans="2:20" ht="16.5" customHeight="1" x14ac:dyDescent="0.45">
      <c r="B20" s="386" t="s">
        <v>14</v>
      </c>
      <c r="C20" s="387" t="str">
        <f>IF(AND('Consent 2016-18'!M20="Positive outlier",
        OR('Consent 2016-18'!N20="Positive outlier", 'Consent 2016-18'!N20="Positive alert x2")),
    " ++*",
IF(AND('Consent 2016-18'!M20="Positive outlier",
       'Consent 2016-18'!N20&lt;&gt;"Positive outlier"),
    " ++",
IF(AND(OR('Consent 2016-18'!M20="Positive alert", 'Consent 2016-18'!M20="Positive alert x2"),
       OR('Consent 2016-18'!N20="Positive alert", 'Consent 2016-18'!N20="Positive alert x2")),
    " +*",
IF(AND('Consent 2016-18'!M20="Positive alert",
       'Consent 2016-18'!N20&lt;&gt;"Positive alert"),
    " +",
IF(AND('Consent 2016-18'!M20="Negative alert",
       'Consent 2016-18'!N20&lt;&gt;"Negative alert"),
    " -",
IF(AND(OR('Consent 2016-18'!M20="Negative alert", 'Consent 2016-18'!M20="Negative alert x2"),
       OR('Consent 2016-18'!N20="Negative alert", 'Consent 2016-18'!N20="Negative alert x2")),
    " -*",
IF(AND('Consent 2016-18'!M20="Negative outlier",
       'Consent 2016-18'!N20&lt;&gt;"Negative outlier"),
    " - -",
IF(AND('Consent 2016-18'!M20="Negative outlier",
       'Consent 2016-18'!N20="Negative outlier"),
    " - -*",
IF('Consent 2016-18'!M20="Not plotted",
    "Not plotted",
"")))))))))</f>
        <v xml:space="preserve"> +*</v>
      </c>
      <c r="D20" s="387" t="str">
        <f>IF(AND('Child growth 2016-18'!O19="Positive outlier",
        OR('Child growth 2016-18'!P19="Positive outlier", 'Child growth 2016-18'!P19="Positive alert x2")),
    " ++*",
IF(AND('Child growth 2016-18'!O19="Positive outlier",
       'Child growth 2016-18'!P19&lt;&gt;"Positive outlier"),
    " ++",
IF(AND(OR('Child growth 2016-18'!O19="Positive alert", 'Child growth 2016-18'!O19="Positive alert x2"),
       OR('Child growth 2016-18'!P19="Positive alert", 'Child growth 2016-18'!P19="Positive alert x2")),
    " +*",
IF(AND('Child growth 2016-18'!O19="Positive alert",
       'Child growth 2016-18'!P19&lt;&gt;"Positive alert"),
    " +",
IF(AND('Child growth 2016-18'!O19="Negative alert",
       'Child growth 2016-18'!P19&lt;&gt;"Negative alert"),
    " -",
IF(AND(OR('Child growth 2016-18'!O19="Negative alert", 'Child growth 2016-18'!O19="Negative alert x2"),
       OR('Child growth 2016-18'!P19="Negative alert", 'Child growth 2016-18'!P19="Negative alert x2")),
    " -*",
IF(AND('Child growth 2016-18'!O19="Negative outlier",
       'Child growth 2016-18'!P19&lt;&gt;"Negative outlier"),
    " - -",
IF(AND('Child growth 2016-18'!O19="Negative outlier",
       'Child growth 2016-18'!P19="Negative outlier"),
    " - -*",
IF('Child growth 2016-18'!O19="Not plotted",
    "Not plotted",
"")))))))))</f>
        <v xml:space="preserve"> +</v>
      </c>
      <c r="E20" s="388" t="str">
        <f>IF(AND('Dental health 2016-18'!K20="Positive outlier", 'Dental health 2016-18'!L20="Positive outlier"), " ++*",
 IF(AND('Dental health 2016-18'!K20="Positive outlier", 'Dental health 2016-18'!L20&lt;&gt;"Positive outlier"), " ++",
 IF(AND(OR('Dental health 2016-18'!K20="Positive alert", 'Dental health 2016-18'!K20="Positive alert x2"),
         OR('Dental health 2016-18'!L20="Positive alert", 'Dental health 2016-18'!L20="Positive alert x2")), " +*",
 IF(AND('Dental health 2016-18'!K20="Positive alert", 'Dental health 2016-18'!L20&lt;&gt;"Positive alert"), " +",
 IF(AND('Dental health 2016-18'!K20="Negative alert", 'Dental health 2016-18'!L20&lt;&gt;"Negative alert"), " -",
IF(AND(OR('Dental health 2016-18'!K20="Negative alert", 'Dental health 2016-18'!K20="Negative alert x2"),
         OR('Dental health 2016-18'!L20="Negative alert", 'Dental health 2016-18'!L20="Negative alert x2")),  " -*",
 IF(AND('Dental health 2016-18'!K20="Negative outlier", 'Dental health 2016-18'!L20&lt;&gt;"Negative outlier"), " - -",
 IF(AND('Dental health 2016-18'!K20="Negative outlier", 'Dental health 2016-18'!L20="Negative outlier"), " - -*",
 ""))))))))</f>
        <v xml:space="preserve"> ++*</v>
      </c>
      <c r="F20" s="388" t="str">
        <f>IF(AND('Facial growth 2016-18'!K20="Positive outlier",
        OR('Facial growth 2016-18'!L20="Positive outlier", 'Facial growth 2016-18'!L20="Positive alert x2")),
    " ++*",
IF(AND('Facial growth 2016-18'!K20="Positive outlier",
       'Facial growth 2016-18'!L20&lt;&gt;"Positive outlier"),
    " ++",
IF(AND(OR('Facial growth 2016-18'!K20="Positive alert", 'Facial growth 2016-18'!K20="Positive alert x2"),
       OR('Facial growth 2016-18'!L20="Positive alert", 'Facial growth 2016-18'!L20="Positive alert x2")),
    " +*",
IF(AND('Facial growth 2016-18'!K20="Positive alert",
       'Facial growth 2016-18'!L20&lt;&gt;"Positive alert"),
    " +",
IF(AND('Facial growth 2016-18'!K20="Negative alert",
       'Facial growth 2016-18'!L20&lt;&gt;"Negative alert"),
    " -",
IF(AND(OR('Facial growth 2016-18'!K20="Negative alert", 'Facial growth 2016-18'!K20="Negative alert x2"),
       OR('Facial growth 2016-18'!L20="Negative alert", 'Facial growth 2016-18'!L20="Negative alert x2")),
    " -*",
IF(AND('Facial growth 2016-18'!K20="Negative outlier",
       'Facial growth 2016-18'!L20&lt;&gt;"Negative outlier"),
    " - -",
IF(AND('Facial growth 2016-18'!K20="Negative outlier",
       'Facial growth 2016-18'!L20="Negative outlier"),
    " - -*",
IF('Facial growth 2016-18'!K20="Not plotted",
    "Not plotted",
"")))))))))</f>
        <v/>
      </c>
      <c r="G20" s="388" t="str">
        <f>IF(AND('Speech 2016-18'!M20="Positive outlier",
        OR('Speech 2016-18'!N20="Positive outlier", 'Speech 2016-18'!N20="Positive alert x2")),
    " ++*",
IF(AND('Speech 2016-18'!M20="Positive outlier",
       'Speech 2016-18'!N20&lt;&gt;"Positive outlier"),
    " ++",
IF(AND(OR('Speech 2016-18'!M20="Positive alert", 'Speech 2016-18'!M20="Positive alert x2"),
       OR('Speech 2016-18'!N20="Positive alert", 'Speech 2016-18'!N20="Positive alert x2")),
    " +*",
IF(AND('Speech 2016-18'!M20="Positive alert",
       'Speech 2016-18'!N20&lt;&gt;"Positive alert"),
    " +",
IF(AND('Speech 2016-18'!M20="Negative alert",
       'Speech 2016-18'!N20&lt;&gt;"Negative alert"),
    " -",
IF(AND(OR('Speech 2016-18'!M20="Negative alert", 'Speech 2016-18'!M20="Negative alert x2"),
       OR('Speech 2016-18'!N20="Negative alert", 'Speech 2016-18'!N20="Negative alert x2")),
    " -*",
IF(AND('Speech 2016-18'!M20="Negative outlier",
       'Speech 2016-18'!N20&lt;&gt;"Negative outlier"),
    " - -",
IF(AND('Speech 2016-18'!M20="Negative outlier",
       'Speech 2016-18'!N20="Negative outlier"),
    " - -*",
IF('Speech 2016-18'!M20="Not plotted",
    "Not plotted",
"")))))))))</f>
        <v/>
      </c>
      <c r="H20" s="389" t="str">
        <f>IF(AND('Psychology 2016-18'!K20="Positive outlier",
        OR('Psychology 2016-18'!L20="Positive outlier", 'Psychology 2016-18'!L20="Positive alert x2")),
    " ++*",
IF(AND('Psychology 2016-18'!K20="Positive outlier",
       'Psychology 2016-18'!L20&lt;&gt;"Positive outlier"),
    " ++",
IF(AND(OR('Psychology 2016-18'!K20="Positive alert", 'Psychology 2016-18'!K20="Positive alert x2"),
       OR('Psychology 2016-18'!L20="Positive alert", 'Psychology 2016-18'!L20="Positive alert x2")),
    " +*",
IF(AND('Psychology 2016-18'!K20="Positive alert",
       'Psychology 2016-18'!L20&lt;&gt;"Positive alert"),
    " +",
IF(AND('Psychology 2016-18'!K20="Negative alert",
       'Psychology 2016-18'!L20&lt;&gt;"Negative alert"),
    " -",
IF(AND(OR('Psychology 2016-18'!K20="Negative alert", 'Psychology 2016-18'!K20="Negative alert x2"),
       OR('Psychology 2016-18'!L20="Negative alert", 'Psychology 2016-18'!L20="Negative alert x2")),
    " -*",
IF(AND('Psychology 2016-18'!K20="Negative outlier",
       'Psychology 2016-18'!L20&lt;&gt;"Negative outlier"),
    " - -",
IF(AND('Psychology 2016-18'!K20="Negative outlier",
       'Psychology 2016-18'!L20="Negative outlier"),
    " - -*",
IF('Psychology 2016-18'!K20="Not plotted",
    "Not plotted",
"")))))))))</f>
        <v xml:space="preserve"> ++*</v>
      </c>
      <c r="I20" s="391" t="str">
        <f>IF(AND('Child growth 2016-18'!N47="Positive outlier",
        OR('Child growth 2016-18'!O47="Positive outlier", 'Child growth 2016-18'!O47="Positive alert x2")),
    " ++*",
IF(AND('Child growth 2016-18'!N47="Positive outlier",
       'Child growth 2016-18'!O47&lt;&gt;"Positive outlier"),
    " ++",
IF(AND(OR('Child growth 2016-18'!N47="Positive alert", 'Child growth 2016-18'!N47="Positive alert x2"),
       OR('Child growth 2016-18'!O47="Positive alert", 'Child growth 2016-18'!O47="Positive alert x2")),
    " +*",
IF(AND('Child growth 2016-18'!N47="Positive alert",
       'Child growth 2016-18'!O47&lt;&gt;"Positive alert"),
    " +",
IF(AND('Child growth 2016-18'!N47="Negative alert",
       'Child growth 2016-18'!O47&lt;&gt;"Negative alert"),
    " -",
IF(AND(OR('Child growth 2016-18'!N47="Negative alert", 'Child growth 2016-18'!N47="Negative alert x2"),
       OR('Child growth 2016-18'!O47="Negative alert", 'Child growth 2016-18'!O47="Negative alert x2")),
    " -*",
IF(AND('Child growth 2016-18'!N47="Negative outlier",
       'Child growth 2016-18'!O47&lt;&gt;"Negative outlier"),
    " - -",
IF(AND('Child growth 2016-18'!N47="Negative outlier",
       'Child growth 2016-18'!O47="Negative outlier"),
    " - -*",
IF('Child growth 2016-18'!N47="Not plotted",
    "Not plotted",
"")))))))))</f>
        <v/>
      </c>
      <c r="J20" s="388" t="str">
        <f>IF(AND('Dental health 2016-18'!I49="Positive outlier",
        OR('Dental health 2016-18'!N49="Positive outlier", 'Dental health 2016-18'!N49="Positive alert x2")),
    " ++*",
IF(AND('Dental health 2016-18'!I49="Positive outlier",
       'Dental health 2016-18'!N49&lt;&gt;"Positive outlier"),
    " ++",
IF(AND(OR('Dental health 2016-18'!I49="Positive alert", 'Dental health 2016-18'!I49="Positive alert x2"),
       OR('Dental health 2016-18'!N49="Positive alert", 'Dental health 2016-18'!N49="Positive alert x2")),
    " +*",
IF(AND('Dental health 2016-18'!I49="Positive alert",
       'Dental health 2016-18'!N49&lt;&gt;"Positive alert"),
    " +",
IF(AND('Dental health 2016-18'!I49="Negative alert",
       'Dental health 2016-18'!N49&lt;&gt;"Negative alert"),
    " -",
IF(AND(OR('Dental health 2016-18'!I49="Negative alert", 'Dental health 2016-18'!I49="Negative alert x2"),
       OR('Dental health 2016-18'!N49="Negative alert", 'Dental health 2016-18'!N49="Negative alert x2")),
    " -*",
IF(AND('Dental health 2016-18'!I49="Negative outlier",
       'Dental health 2016-18'!N49&lt;&gt;"Negative outlier"),
    " - -",
IF(AND('Dental health 2016-18'!I49="Negative outlier",
       'Dental health 2016-18'!N49="Negative outlier"),
    " - -*",
IF('Dental health 2016-18'!I49="Not plotted",
    "Not plotted",
"")))))))))</f>
        <v/>
      </c>
      <c r="K20" s="388" t="str">
        <f>IF(AND('Dental health 2016-18'!M49="Positive outlier",
        OR('Dental health 2016-18'!O49="Positive outlier", 'Dental health 2016-18'!O49="Positive alert x2")),
    " ++*",
IF(AND('Dental health 2016-18'!M49="Positive outlier",
       'Dental health 2016-18'!O49&lt;&gt;"Positive outlier"),
    " ++",
IF(AND(OR('Dental health 2016-18'!M49="Positive alert", 'Dental health 2016-18'!M49="Positive alert x2"),
       OR('Dental health 2016-18'!O49="Positive alert", 'Dental health 2016-18'!O49="Positive alert x2")),
    " +*",
IF(AND('Dental health 2016-18'!M49="Positive alert",
       'Dental health 2016-18'!O49&lt;&gt;"Positive alert"),
    " +",
IF(AND('Dental health 2016-18'!M49="Negative alert",
       'Dental health 2016-18'!O49&lt;&gt;"Negative alert"),
    " -",
IF(AND(OR('Dental health 2016-18'!M49="Negative alert", 'Dental health 2016-18'!M49="Negative alert x2"),
       OR('Dental health 2016-18'!O49="Negative alert", 'Dental health 2016-18'!O49="Negative alert x2")),
    " -*",
IF(AND('Dental health 2016-18'!M49="Negative outlier",
       'Dental health 2016-18'!O49&lt;&gt;"Negative outlier"),
    " - -",
IF(AND('Dental health 2016-18'!M49="Negative outlier",
       'Dental health 2016-18'!O49="Negative outlier"),
    " - -*",
IF('Dental health 2016-18'!M49="Not plotted",
    "Not plotted",
"")))))))))</f>
        <v/>
      </c>
      <c r="L20" s="492" t="str">
        <f>IF(AND('Facial growth 2016-18'!L49="Positive outlier",
        OR('Facial growth 2016-18'!M49="Positive outlier", 'Facial growth 2016-18'!M49="Positive alert x2")),
    " ++*",
IF(AND('Facial growth 2016-18'!L49="Positive outlier",
       'Facial growth 2016-18'!M49&lt;&gt;"Positive outlier"),
    " ++",
IF(AND(OR('Facial growth 2016-18'!L49="Positive alert", 'Facial growth 2016-18'!L49="Positive alert x2"),
       OR('Facial growth 2016-18'!M49="Positive alert", 'Facial growth 2016-18'!M49="Positive alert x2")),
    " +*",
IF(AND('Facial growth 2016-18'!L49="Positive alert",
       'Facial growth 2016-18'!M49&lt;&gt;"Positive alert"),
    " +",
IF(AND('Facial growth 2016-18'!L49="Negative alert",
       'Facial growth 2016-18'!M49&lt;&gt;"Negative alert"),
    " -",
IF(AND(OR('Facial growth 2016-18'!L49="Negative alert", 'Facial growth 2016-18'!L49="Negative alert x2"),
       OR('Facial growth 2016-18'!M49="Negative alert", 'Facial growth 2016-18'!M49="Negative alert x2")),
    " -*",
IF(AND('Facial growth 2016-18'!L49="Negative outlier",
       'Facial growth 2016-18'!M49&lt;&gt;"Negative outlier"),
    " - -",
IF(AND('Facial growth 2016-18'!L49="Negative outlier",
       'Facial growth 2016-18'!M49="Negative outlier"),
    " - -*",
IF('Facial growth 2016-18'!L49="Not plotted",
    "Not plotted",
"")))))))))</f>
        <v>Not plotted</v>
      </c>
      <c r="M20" s="388" t="str">
        <f>IF(AND('Speech 2016-18'!I50="Positive outlier",
        OR('Speech 2016-18'!R50="Positive outlier", 'Speech 2016-18'!R50="Positive alert x2")),
    " ++*",
IF(AND('Speech 2016-18'!I50="Positive outlier",
       'Speech 2016-18'!R50&lt;&gt;"Positive outlier"),
    " ++",
IF(AND(OR('Speech 2016-18'!I50="Positive alert", 'Speech 2016-18'!I50="Positive alert x2"),
       OR('Speech 2016-18'!R50="Positive alert", 'Speech 2016-18'!R50="Positive alert x2")),
    " +*",
IF(AND('Speech 2016-18'!I50="Positive alert",
       'Speech 2016-18'!R50&lt;&gt;"Positive alert"),
    " +",
IF(AND('Speech 2016-18'!I50="Negative alert",
       'Speech 2016-18'!R50&lt;&gt;"Negative alert"),
    " -",
IF(AND(OR('Speech 2016-18'!I50="Negative alert", 'Speech 2016-18'!I50="Negative alert x2"),
       OR('Speech 2016-18'!R50="Negative alert", 'Speech 2016-18'!R50="Negative alert x2")),
    " -*",
IF(AND('Speech 2016-18'!I50="Negative outlier",
       'Speech 2016-18'!R50&lt;&gt;"Negative outlier"),
    " - -",
IF(AND('Speech 2016-18'!I50="Negative outlier",
       OR('Speech 2016-18'!R50="Negative outlier", 'Speech 2016-18'!R50="Negative alert x2")),
    " - -*",
IF('Speech 2016-18'!I50="Not plotted",
    "Not plotted",
"")))))))))</f>
        <v/>
      </c>
      <c r="N20" s="388" t="str">
        <f>IF(AND('Speech 2016-18'!M50="Positive outlier",
        OR('Speech 2016-18'!S50="Positive outlier", 'Speech 2016-18'!S50="Positive alert x2")),
    " ++*",
IF(AND('Speech 2016-18'!M50="Positive outlier",
       'Speech 2016-18'!S50&lt;&gt;"Positive outlier"),
    " ++",
IF(AND(OR('Speech 2016-18'!M50="Positive alert", 'Speech 2016-18'!M50="Positive alert x2"),
       OR('Speech 2016-18'!S50="Positive alert", 'Speech 2016-18'!S50="Positive alert x2")),
    " +*",
IF(AND('Speech 2016-18'!M50="Positive alert",
       'Speech 2016-18'!S50&lt;&gt;"Positive alert"),
    " +",
IF(AND('Speech 2016-18'!M50="Negative alert",
       'Speech 2016-18'!S50&lt;&gt;"Negative alert"),
    " -",
IF(AND(OR('Speech 2016-18'!M50="Negative alert", 'Speech 2016-18'!M50="Negative alert x2"),
       OR('Speech 2016-18'!S50="Negative alert", 'Speech 2016-18'!S50="Negative alert x2")),
    " -*",
IF(AND('Speech 2016-18'!M50="Negative outlier",
       'Speech 2016-18'!S50&lt;&gt;"Negative outlier"),
    " - -",
IF(AND('Speech 2016-18'!M50="Negative outlier",
       OR('Speech 2016-18'!S50="Negative outlier", 'Speech 2016-18'!S50="Negative alert x2")),
    " - -*",
IF('Speech 2016-18'!M50="Not plotted",
    "Not plotted",
"")))))))))</f>
        <v/>
      </c>
      <c r="O20" s="388" t="str">
        <f>IF(AND('Speech 2016-18'!Q50="Positive outlier",
        OR('Speech 2016-18'!T50="Positive outlier", 'Speech 2016-18'!T50="Positive alert x2")),
    " ++*",
IF(AND('Speech 2016-18'!Q50="Positive outlier",
       'Speech 2016-18'!T50&lt;&gt;"Positive outlier"),
    " ++",
IF(AND(OR('Speech 2016-18'!Q50="Positive alert", 'Speech 2016-18'!Q50="Positive alert x2"),
       OR('Speech 2016-18'!T50="Positive alert", 'Speech 2016-18'!T50="Positive alert x2")),
    " +*",
IF(AND('Speech 2016-18'!Q50="Positive alert",
       'Speech 2016-18'!T50&lt;&gt;"Positive alert"),
    " +",
IF(AND('Speech 2016-18'!Q50="Negative alert",
       'Speech 2016-18'!T50&lt;&gt;"Negative alert"),
    " -",
IF(AND(OR('Speech 2016-18'!Q50="Negative alert", 'Speech 2016-18'!Q50="Negative alert x2"),
       OR('Speech 2016-18'!T50="Negative alert", 'Speech 2016-18'!T50="Negative alert x2")),
    " -*",
IF(AND('Speech 2016-18'!Q50="Negative outlier",
       'Speech 2016-18'!T50&lt;&gt;"Negative outlier"),
    " - -",
IF(AND('Speech 2016-18'!Q50="Negative outlier",
       OR('Speech 2016-18'!T50="Negative outlier", 'Speech 2016-18'!T50="Negative alert x2")),
    " - -*",
IF('Speech 2016-18'!Q50="Not plotted",
    "Not plotted",
"")))))))))</f>
        <v/>
      </c>
      <c r="P20" s="390" t="str">
        <f>IF(AND('Psychology 2016-18'!N49="Positive outlier",
        OR('Psychology 2016-18'!O49="Positive outlier", 'Psychology 2016-18'!O49="Positive alert x2")),
    " ++*",
IF(AND('Psychology 2016-18'!N49="Positive outlier",
       'Psychology 2016-18'!O49&lt;&gt;"Positive outlier"),
    " ++",
IF(AND(OR('Psychology 2016-18'!N49="Positive alert", 'Psychology 2016-18'!N49="Positive alert x2"),
       OR('Psychology 2016-18'!O49="Positive alert", 'Psychology 2016-18'!O49="Positive alert x2")),
    " +*",
IF(AND('Psychology 2016-18'!N49="Positive alert",
       'Psychology 2016-18'!O49&lt;&gt;"Positive alert"),
    " +",
IF(AND('Psychology 2016-18'!N49="Negative alert",
       'Psychology 2016-18'!O49&lt;&gt;"Negative alert"),
    " -",
IF(AND(OR('Psychology 2016-18'!N49="Negative alert", 'Psychology 2016-18'!N49="Negative alert x2"),
       OR('Psychology 2016-18'!O49="Negative alert", 'Psychology 2016-18'!O49="Negative alert x2")),
    " -*",
IF(AND('Psychology 2016-18'!N49="Negative outlier",
       'Psychology 2016-18'!O49&lt;&gt;"Negative outlier"),
    " - -",
IF(AND('Psychology 2016-18'!N49="Negative outlier",
       OR('Psychology 2016-18'!O49="Negative outlier", 'Psychology 2016-18'!O49="Negative alert x2")),
    " - -*",
""))))))))</f>
        <v xml:space="preserve"> - -</v>
      </c>
      <c r="Q20" s="387" t="str">
        <f>IF(AND('Dental health 2016-18'!E77="Positive outlier",
        OR('Dental health 2016-18'!H77="Positive outlier", 'Dental health 2016-18'!H77="Positive alert x2")),
    " ++*",
IF(AND('Dental health 2016-18'!E77="Positive outlier",
       'Dental health 2016-18'!H77&lt;&gt;"Positive outlier"),
    " ++",
IF(AND(OR('Dental health 2016-18'!E77="Positive alert", 'Dental health 2016-18'!E77="Positive alert x2"),
       OR('Dental health 2016-18'!H77="Positive alert", 'Dental health 2016-18'!H77="Positive alert x2")),
    " +*",
IF(AND('Dental health 2016-18'!E77="Positive alert",
       'Dental health 2016-18'!H77&lt;&gt;"Positive alert"),
    " +",
IF(AND('Dental health 2016-18'!E77="Negative alert",
       'Dental health 2016-18'!H77&lt;&gt;"Negative alert"),
    " -",
IF(AND(OR('Dental health 2016-18'!E77="Negative alert", 'Dental health 2016-18'!E77="Negative alert x2"),
       OR('Dental health 2016-18'!H77="Negative alert", 'Dental health 2016-18'!H77="Negative alert x2")),
    " -*",
IF(AND('Dental health 2016-18'!E77="Negative outlier",
       'Dental health 2016-18'!H77&lt;&gt;"Negative outlier"),
    " - -",
IF(AND('Dental health 2016-18'!E77="Negative outlier",
       OR('Dental health 2016-18'!H77="Negative outlier", 'Dental health 2016-18'!H77="Negative alert x2")),
    " - -*",
""))))))))</f>
        <v/>
      </c>
      <c r="R20" s="389" t="str">
        <f>IF(AND('Dental health 2016-18'!G77="Positive outlier",
        OR('Dental health 2016-18'!I77="Positive outlier", 'Dental health 2016-18'!I77="Positive alert x2")),
    " ++*",
IF(AND('Dental health 2016-18'!G77="Positive outlier",
       'Dental health 2016-18'!I77&lt;&gt;"Positive outlier"),
    " ++",
IF(AND(OR('Dental health 2016-18'!G77="Positive alert", 'Dental health 2016-18'!G77="Positive alert x2"),
       OR('Dental health 2016-18'!I77="Positive alert", 'Dental health 2016-18'!I77="Positive alert x2")),
    " +*",
IF(AND('Dental health 2016-18'!G77="Positive alert",
       'Dental health 2016-18'!I77&lt;&gt;"Positive alert"),
    " +",
IF(AND('Dental health 2016-18'!G77="Negative alert",
       'Dental health 2016-18'!I77&lt;&gt;"Negative alert"),
    " -",
IF(AND(OR('Dental health 2016-18'!G77="Negative alert", 'Dental health 2016-18'!G77="Negative alert x2"),
       OR('Dental health 2016-18'!I77="Negative alert", 'Dental health 2016-18'!I77="Negative alert x2")),
    " -*",
IF(AND('Dental health 2016-18'!G77="Negative outlier",
       'Dental health 2016-18'!I77&lt;&gt;"Negative outlier"),
    " - -",
IF(AND('Dental health 2016-18'!G77="Negative outlier",
       OR('Dental health 2016-18'!I77="Negative outlier", 'Dental health 2016-18'!I77="Negative alert x2")),
    " - -*",
""))))))))</f>
        <v/>
      </c>
      <c r="S20" s="54"/>
      <c r="T20" s="296"/>
    </row>
    <row r="21" spans="2:20" ht="16.5" customHeight="1" x14ac:dyDescent="0.45">
      <c r="B21" s="393" t="s">
        <v>372</v>
      </c>
      <c r="C21" s="387" t="str">
        <f>IF(AND('Consent 2016-18'!M21="Positive outlier",
        OR('Consent 2016-18'!N21="Positive outlier", 'Consent 2016-18'!N21="Positive alert x2")),
    " ++*",
IF(AND('Consent 2016-18'!M21="Positive outlier",
       'Consent 2016-18'!N21&lt;&gt;"Positive outlier"),
    " ++",
IF(AND(OR('Consent 2016-18'!M21="Positive alert", 'Consent 2016-18'!M21="Positive alert x2"),
       OR('Consent 2016-18'!N21="Positive alert", 'Consent 2016-18'!N21="Positive alert x2")),
    " +*",
IF(AND('Consent 2016-18'!M21="Positive alert",
       'Consent 2016-18'!N21&lt;&gt;"Positive alert"),
    " +",
IF(AND('Consent 2016-18'!M21="Negative alert",
       'Consent 2016-18'!N21&lt;&gt;"Negative alert"),
    " -",
IF(AND(OR('Consent 2016-18'!M21="Negative alert", 'Consent 2016-18'!M21="Negative alert x2"),
       OR('Consent 2016-18'!N21="Negative alert", 'Consent 2016-18'!N21="Negative alert x2")),
    " -*",
IF(AND('Consent 2016-18'!M21="Negative outlier",
       'Consent 2016-18'!N21&lt;&gt;"Negative outlier"),
    " - -",
IF(AND('Consent 2016-18'!M21="Negative outlier",
       'Consent 2016-18'!N21="Negative outlier"),
    " - -*",
IF('Consent 2016-18'!M21="Not plotted",
    "Not plotted",
"")))))))))</f>
        <v xml:space="preserve"> - -*</v>
      </c>
      <c r="D21" s="654" t="str">
        <f>IF(AND('Child growth 2016-18'!O20="Positive outlier",
        OR('Child growth 2016-18'!P20="Positive outlier", 'Child growth 2016-18'!P20="Positive alert x2")),
    " ++*",
IF(AND('Child growth 2016-18'!O20="Positive outlier",
       'Child growth 2016-18'!P20&lt;&gt;"Positive outlier"),
    " ++",
IF(AND(OR('Child growth 2016-18'!O20="Positive alert", 'Child growth 2016-18'!O20="Positive alert x2"),
       OR('Child growth 2016-18'!P20="Positive alert", 'Child growth 2016-18'!P20="Positive alert x2")),
    " +*",
IF(AND('Child growth 2016-18'!O20="Positive alert",
       'Child growth 2016-18'!P20&lt;&gt;"Positive alert"),
    " +",
IF(AND('Child growth 2016-18'!O20="Negative alert",
       'Child growth 2016-18'!P20&lt;&gt;"Negative alert"),
    " -",
IF(AND(OR('Child growth 2016-18'!O20="Negative alert", 'Child growth 2016-18'!O20="Negative alert x2"),
       OR('Child growth 2016-18'!P20="Negative alert", 'Child growth 2016-18'!P20="Negative alert x2")),
    " -*",
IF(AND('Child growth 2016-18'!O20="Negative outlier",
       'Child growth 2016-18'!P20&lt;&gt;"Negative outlier"),
    " - -",
IF(AND('Child growth 2016-18'!O20="Negative outlier",
       'Child growth 2016-18'!P20="Negative outlier"),
    " - -*",
IF('Child growth 2016-18'!O20="Not plotted",
    "Not plotted",
"")))))))))</f>
        <v xml:space="preserve"> - -*</v>
      </c>
      <c r="E21" s="600" t="str">
        <f>IF(AND('Dental health 2016-18'!K21="Positive outlier", 'Dental health 2016-18'!L21="Positive outlier"), " ++*",
 IF(AND('Dental health 2016-18'!K21="Positive outlier", 'Dental health 2016-18'!L21&lt;&gt;"Positive outlier"), " ++",
 IF(AND(OR('Dental health 2016-18'!K21="Positive alert", 'Dental health 2016-18'!K21="Positive alert x2"),
         OR('Dental health 2016-18'!L21="Positive alert", 'Dental health 2016-18'!L21="Positive alert x2")), " +*",
 IF(AND('Dental health 2016-18'!K21="Positive alert", 'Dental health 2016-18'!L21&lt;&gt;"Positive alert"), " +",
 IF(AND('Dental health 2016-18'!K21="Negative alert", 'Dental health 2016-18'!L21&lt;&gt;"Negative alert"), " -",
IF(AND(OR('Dental health 2016-18'!K21="Negative alert", 'Dental health 2016-18'!K21="Negative alert x2"),
         OR('Dental health 2016-18'!L21="Negative alert", 'Dental health 2016-18'!L21="Negative alert x2")),  " -*",
 IF(AND('Dental health 2016-18'!K21="Negative outlier", 'Dental health 2016-18'!L21&lt;&gt;"Negative outlier"), " - -",
 IF(AND('Dental health 2016-18'!K21="Negative outlier", 'Dental health 2016-18'!L21="Negative outlier"), " - -*",
 ""))))))))</f>
        <v xml:space="preserve"> ++*</v>
      </c>
      <c r="F21" s="600" t="str">
        <f>IF(AND('Facial growth 2016-18'!K21="Positive outlier",
        OR('Facial growth 2016-18'!L21="Positive outlier", 'Facial growth 2016-18'!L21="Positive alert x2")),
    " ++*",
IF(AND('Facial growth 2016-18'!K21="Positive outlier",
       'Facial growth 2016-18'!L21&lt;&gt;"Positive outlier"),
    " ++",
IF(AND(OR('Facial growth 2016-18'!K21="Positive alert", 'Facial growth 2016-18'!K21="Positive alert x2"),
       OR('Facial growth 2016-18'!L21="Positive alert", 'Facial growth 2016-18'!L21="Positive alert x2")),
    " +*",
IF(AND('Facial growth 2016-18'!K21="Positive alert",
       'Facial growth 2016-18'!L21&lt;&gt;"Positive alert"),
    " +",
IF(AND('Facial growth 2016-18'!K21="Negative alert",
       'Facial growth 2016-18'!L21&lt;&gt;"Negative alert"),
    " -",
IF(AND(OR('Facial growth 2016-18'!K21="Negative alert", 'Facial growth 2016-18'!K21="Negative alert x2"),
       OR('Facial growth 2016-18'!L21="Negative alert", 'Facial growth 2016-18'!L21="Negative alert x2")),
    " -*",
IF(AND('Facial growth 2016-18'!K21="Negative outlier",
       'Facial growth 2016-18'!L21&lt;&gt;"Negative outlier"),
    " - -",
IF(AND('Facial growth 2016-18'!K21="Negative outlier",
       'Facial growth 2016-18'!L21="Negative outlier"),
    " - -*",
IF('Facial growth 2016-18'!K21="Not plotted",
    "Not plotted",
"")))))))))</f>
        <v/>
      </c>
      <c r="G21" s="600" t="str">
        <f>IF(AND('Speech 2016-18'!M21="Positive outlier",
        OR('Speech 2016-18'!N21="Positive outlier", 'Speech 2016-18'!N21="Positive alert x2")),
    " ++*",
IF(AND('Speech 2016-18'!M21="Positive outlier",
       'Speech 2016-18'!N21&lt;&gt;"Positive outlier"),
    " ++",
IF(AND(OR('Speech 2016-18'!M21="Positive alert", 'Speech 2016-18'!M21="Positive alert x2"),
       OR('Speech 2016-18'!N21="Positive alert", 'Speech 2016-18'!N21="Positive alert x2")),
    " +*",
IF(AND('Speech 2016-18'!M21="Positive alert",
       'Speech 2016-18'!N21&lt;&gt;"Positive alert"),
    " +",
IF(AND('Speech 2016-18'!M21="Negative alert",
       'Speech 2016-18'!N21&lt;&gt;"Negative alert"),
    " -",
IF(AND(OR('Speech 2016-18'!M21="Negative alert", 'Speech 2016-18'!M21="Negative alert x2"),
       OR('Speech 2016-18'!N21="Negative alert", 'Speech 2016-18'!N21="Negative alert x2")),
    " -*",
IF(AND('Speech 2016-18'!M21="Negative outlier",
       'Speech 2016-18'!N21&lt;&gt;"Negative outlier"),
    " - -",
IF(AND('Speech 2016-18'!M21="Negative outlier",
       'Speech 2016-18'!N21="Negative outlier"),
    " - -*",
IF('Speech 2016-18'!M21="Not plotted",
    "Not plotted",
"")))))))))</f>
        <v/>
      </c>
      <c r="H21" s="655" t="str">
        <f>IF(AND('Psychology 2016-18'!K21="Positive outlier",
        OR('Psychology 2016-18'!L21="Positive outlier", 'Psychology 2016-18'!L21="Positive alert x2")),
    " ++*",
IF(AND('Psychology 2016-18'!K21="Positive outlier",
       'Psychology 2016-18'!L21&lt;&gt;"Positive outlier"),
    " ++",
IF(AND(OR('Psychology 2016-18'!K21="Positive alert", 'Psychology 2016-18'!K21="Positive alert x2"),
       OR('Psychology 2016-18'!L21="Positive alert", 'Psychology 2016-18'!L21="Positive alert x2")),
    " +*",
IF(AND('Psychology 2016-18'!K21="Positive alert",
       'Psychology 2016-18'!L21&lt;&gt;"Positive alert"),
    " +",
IF(AND('Psychology 2016-18'!K21="Negative alert",
       'Psychology 2016-18'!L21&lt;&gt;"Negative alert"),
    " -",
IF(AND(OR('Psychology 2016-18'!K21="Negative alert", 'Psychology 2016-18'!K21="Negative alert x2"),
       OR('Psychology 2016-18'!L21="Negative alert", 'Psychology 2016-18'!L21="Negative alert x2")),
    " -*",
IF(AND('Psychology 2016-18'!K21="Negative outlier",
       'Psychology 2016-18'!L21&lt;&gt;"Negative outlier"),
    " - -",
IF(AND('Psychology 2016-18'!K21="Negative outlier",
       'Psychology 2016-18'!L21="Negative outlier"),
    " - -*",
IF('Psychology 2016-18'!K21="Not plotted",
    "Not plotted",
"")))))))))</f>
        <v xml:space="preserve"> ++*</v>
      </c>
      <c r="I21" s="394" t="str">
        <f>IF(AND('Child growth 2016-18'!N48="Positive outlier",
        OR('Child growth 2016-18'!O48="Positive outlier", 'Child growth 2016-18'!O48="Positive alert x2")),
    " ++*",
IF(AND('Child growth 2016-18'!N48="Positive outlier",
       'Child growth 2016-18'!O48&lt;&gt;"Positive outlier"),
    " ++",
IF(AND(OR('Child growth 2016-18'!N48="Positive alert", 'Child growth 2016-18'!N48="Positive alert x2"),
       OR('Child growth 2016-18'!O48="Positive alert", 'Child growth 2016-18'!O48="Positive alert x2")),
    " +*",
IF(AND('Child growth 2016-18'!N48="Positive alert",
       'Child growth 2016-18'!O48&lt;&gt;"Positive alert"),
    " +",
IF(AND('Child growth 2016-18'!N48="Negative alert",
       'Child growth 2016-18'!O48&lt;&gt;"Negative alert"),
    " -",
IF(AND(OR('Child growth 2016-18'!N48="Negative alert", 'Child growth 2016-18'!N48="Negative alert x2"),
       OR('Child growth 2016-18'!O48="Negative alert", 'Child growth 2016-18'!O48="Negative alert x2")),
    " -*",
IF(AND('Child growth 2016-18'!N48="Negative outlier",
       'Child growth 2016-18'!O48&lt;&gt;"Negative outlier"),
    " - -",
IF(AND('Child growth 2016-18'!N48="Negative outlier",
       'Child growth 2016-18'!O48="Negative outlier"),
    " - -*",
IF('Child growth 2016-18'!N48="Not plotted",
    "Not plotted",
"")))))))))</f>
        <v/>
      </c>
      <c r="J21" s="600" t="str">
        <f>IF(AND('Dental health 2016-18'!I50="Positive outlier",
        OR('Dental health 2016-18'!N50="Positive outlier", 'Dental health 2016-18'!N50="Positive alert x2")),
    " ++*",
IF(AND('Dental health 2016-18'!I50="Positive outlier",
       'Dental health 2016-18'!N50&lt;&gt;"Positive outlier"),
    " ++",
IF(AND(OR('Dental health 2016-18'!I50="Positive alert", 'Dental health 2016-18'!I50="Positive alert x2"),
       OR('Dental health 2016-18'!N50="Positive alert", 'Dental health 2016-18'!N50="Positive alert x2")),
    " +*",
IF(AND('Dental health 2016-18'!I50="Positive alert",
       'Dental health 2016-18'!N50&lt;&gt;"Positive alert"),
    " +",
IF(AND('Dental health 2016-18'!I50="Negative alert",
       'Dental health 2016-18'!N50&lt;&gt;"Negative alert"),
    " -",
IF(AND(OR('Dental health 2016-18'!I50="Negative alert", 'Dental health 2016-18'!I50="Negative alert x2"),
       OR('Dental health 2016-18'!N50="Negative alert", 'Dental health 2016-18'!N50="Negative alert x2")),
    " -*",
IF(AND('Dental health 2016-18'!I50="Negative outlier",
       'Dental health 2016-18'!N50&lt;&gt;"Negative outlier"),
    " - -",
IF(AND('Dental health 2016-18'!I50="Negative outlier",
       'Dental health 2016-18'!N50="Negative outlier"),
    " - -*",
IF('Dental health 2016-18'!I50="Not plotted",
    "Not plotted",
"")))))))))</f>
        <v/>
      </c>
      <c r="K21" s="600" t="str">
        <f>IF(AND('Dental health 2016-18'!M50="Positive outlier",
        OR('Dental health 2016-18'!O50="Positive outlier", 'Dental health 2016-18'!O50="Positive alert x2")),
    " ++*",
IF(AND('Dental health 2016-18'!M50="Positive outlier",
       'Dental health 2016-18'!O50&lt;&gt;"Positive outlier"),
    " ++",
IF(AND(OR('Dental health 2016-18'!M50="Positive alert", 'Dental health 2016-18'!M50="Positive alert x2"),
       OR('Dental health 2016-18'!O50="Positive alert", 'Dental health 2016-18'!O50="Positive alert x2")),
    " +*",
IF(AND('Dental health 2016-18'!M50="Positive alert",
       'Dental health 2016-18'!O50&lt;&gt;"Positive alert"),
    " +",
IF(AND('Dental health 2016-18'!M50="Negative alert",
       'Dental health 2016-18'!O50&lt;&gt;"Negative alert"),
    " -",
IF(AND(OR('Dental health 2016-18'!M50="Negative alert", 'Dental health 2016-18'!M50="Negative alert x2"),
       OR('Dental health 2016-18'!O50="Negative alert", 'Dental health 2016-18'!O50="Negative alert x2")),
    " -*",
IF(AND('Dental health 2016-18'!M50="Negative outlier",
       'Dental health 2016-18'!O50&lt;&gt;"Negative outlier"),
    " - -",
IF(AND('Dental health 2016-18'!M50="Negative outlier",
       'Dental health 2016-18'!O50="Negative outlier"),
    " - -*",
IF('Dental health 2016-18'!M50="Not plotted",
    "Not plotted",
"")))))))))</f>
        <v/>
      </c>
      <c r="L21" s="601" t="str">
        <f>IF(AND('Facial growth 2016-18'!L50="Positive outlier",
        OR('Facial growth 2016-18'!M50="Positive outlier", 'Facial growth 2016-18'!M50="Positive alert x2")),
    " ++*",
IF(AND('Facial growth 2016-18'!L50="Positive outlier",
       'Facial growth 2016-18'!M50&lt;&gt;"Positive outlier"),
    " ++",
IF(AND(OR('Facial growth 2016-18'!L50="Positive alert", 'Facial growth 2016-18'!L50="Positive alert x2"),
       OR('Facial growth 2016-18'!M50="Positive alert", 'Facial growth 2016-18'!M50="Positive alert x2")),
    " +*",
IF(AND('Facial growth 2016-18'!L50="Positive alert",
       'Facial growth 2016-18'!M50&lt;&gt;"Positive alert"),
    " +",
IF(AND('Facial growth 2016-18'!L50="Negative alert",
       'Facial growth 2016-18'!M50&lt;&gt;"Negative alert"),
    " -",
IF(AND(OR('Facial growth 2016-18'!L50="Negative alert", 'Facial growth 2016-18'!L50="Negative alert x2"),
       OR('Facial growth 2016-18'!M50="Negative alert", 'Facial growth 2016-18'!M50="Negative alert x2")),
    " -*",
IF(AND('Facial growth 2016-18'!L50="Negative outlier",
       'Facial growth 2016-18'!M50&lt;&gt;"Negative outlier"),
    " - -",
IF(AND('Facial growth 2016-18'!L50="Negative outlier",
       'Facial growth 2016-18'!M50="Negative outlier"),
    " - -*",
IF('Facial growth 2016-18'!L50="Not plotted",
    "Not plotted",
"")))))))))</f>
        <v/>
      </c>
      <c r="M21" s="600" t="str">
        <f>IF(AND('Speech 2016-18'!I51="Positive outlier",
        OR('Speech 2016-18'!R51="Positive outlier", 'Speech 2016-18'!R51="Positive alert x2")),
    " ++*",
IF(AND('Speech 2016-18'!I51="Positive outlier",
       'Speech 2016-18'!R51&lt;&gt;"Positive outlier"),
    " ++",
IF(AND(OR('Speech 2016-18'!I51="Positive alert", 'Speech 2016-18'!I51="Positive alert x2"),
       OR('Speech 2016-18'!R51="Positive alert", 'Speech 2016-18'!R51="Positive alert x2")),
    " +*",
IF(AND('Speech 2016-18'!I51="Positive alert",
       'Speech 2016-18'!R51&lt;&gt;"Positive alert"),
    " +",
IF(AND('Speech 2016-18'!I51="Negative alert",
       'Speech 2016-18'!R51&lt;&gt;"Negative alert"),
    " -",
IF(AND(OR('Speech 2016-18'!I51="Negative alert", 'Speech 2016-18'!I51="Negative alert x2"),
       OR('Speech 2016-18'!R51="Negative alert", 'Speech 2016-18'!R51="Negative alert x2")),
    " -*",
IF(AND('Speech 2016-18'!I51="Negative outlier",
       'Speech 2016-18'!R51&lt;&gt;"Negative outlier"),
    " - -",
IF(AND('Speech 2016-18'!I51="Negative outlier",
       OR('Speech 2016-18'!R51="Negative outlier", 'Speech 2016-18'!R51="Negative alert x2")),
    " - -*",
IF('Speech 2016-18'!I51="Not plotted",
    "Not plotted",
"")))))))))</f>
        <v/>
      </c>
      <c r="N21" s="600" t="str">
        <f>IF(AND('Speech 2016-18'!M51="Positive outlier",
        OR('Speech 2016-18'!S51="Positive outlier", 'Speech 2016-18'!S51="Positive alert x2")),
    " ++*",
IF(AND('Speech 2016-18'!M51="Positive outlier",
       'Speech 2016-18'!S51&lt;&gt;"Positive outlier"),
    " ++",
IF(AND(OR('Speech 2016-18'!M51="Positive alert", 'Speech 2016-18'!M51="Positive alert x2"),
       OR('Speech 2016-18'!S51="Positive alert", 'Speech 2016-18'!S51="Positive alert x2")),
    " +*",
IF(AND('Speech 2016-18'!M51="Positive alert",
       'Speech 2016-18'!S51&lt;&gt;"Positive alert"),
    " +",
IF(AND('Speech 2016-18'!M51="Negative alert",
       'Speech 2016-18'!S51&lt;&gt;"Negative alert"),
    " -",
IF(AND(OR('Speech 2016-18'!M51="Negative alert", 'Speech 2016-18'!M51="Negative alert x2"),
       OR('Speech 2016-18'!S51="Negative alert", 'Speech 2016-18'!S51="Negative alert x2")),
    " -*",
IF(AND('Speech 2016-18'!M51="Negative outlier",
       'Speech 2016-18'!S51&lt;&gt;"Negative outlier"),
    " - -",
IF(AND('Speech 2016-18'!M51="Negative outlier",
       OR('Speech 2016-18'!S51="Negative outlier", 'Speech 2016-18'!S51="Negative alert x2")),
    " - -*",
IF('Speech 2016-18'!M51="Not plotted",
    "Not plotted",
"")))))))))</f>
        <v/>
      </c>
      <c r="O21" s="600" t="str">
        <f>IF(AND('Speech 2016-18'!Q51="Positive outlier",
        OR('Speech 2016-18'!T51="Positive outlier", 'Speech 2016-18'!T51="Positive alert x2")),
    " ++*",
IF(AND('Speech 2016-18'!Q51="Positive outlier",
       'Speech 2016-18'!T51&lt;&gt;"Positive outlier"),
    " ++",
IF(AND(OR('Speech 2016-18'!Q51="Positive alert", 'Speech 2016-18'!Q51="Positive alert x2"),
       OR('Speech 2016-18'!T51="Positive alert", 'Speech 2016-18'!T51="Positive alert x2")),
    " +*",
IF(AND('Speech 2016-18'!Q51="Positive alert",
       'Speech 2016-18'!T51&lt;&gt;"Positive alert"),
    " +",
IF(AND('Speech 2016-18'!Q51="Negative alert",
       'Speech 2016-18'!T51&lt;&gt;"Negative alert"),
    " -",
IF(AND(OR('Speech 2016-18'!Q51="Negative alert", 'Speech 2016-18'!Q51="Negative alert x2"),
       OR('Speech 2016-18'!T51="Negative alert", 'Speech 2016-18'!T51="Negative alert x2")),
    " -*",
IF(AND('Speech 2016-18'!Q51="Negative outlier",
       'Speech 2016-18'!T51&lt;&gt;"Negative outlier"),
    " - -",
IF(AND('Speech 2016-18'!Q51="Negative outlier",
       OR('Speech 2016-18'!T51="Negative outlier", 'Speech 2016-18'!T51="Negative alert x2")),
    " - -*",
IF('Speech 2016-18'!Q51="Not plotted",
    "Not plotted",
"")))))))))</f>
        <v/>
      </c>
      <c r="P21" s="395" t="str">
        <f>IF(AND('Psychology 2016-18'!N50="Positive outlier",
        OR('Psychology 2016-18'!O50="Positive outlier", 'Psychology 2016-18'!O50="Positive alert x2")),
    " ++*",
IF(AND('Psychology 2016-18'!N50="Positive outlier",
       'Psychology 2016-18'!O50&lt;&gt;"Positive outlier"),
    " ++",
IF(AND(OR('Psychology 2016-18'!N50="Positive alert", 'Psychology 2016-18'!N50="Positive alert x2"),
       OR('Psychology 2016-18'!O50="Positive alert", 'Psychology 2016-18'!O50="Positive alert x2")),
    " +*",
IF(AND('Psychology 2016-18'!N50="Positive alert",
       'Psychology 2016-18'!O50&lt;&gt;"Positive alert"),
    " +",
IF(AND('Psychology 2016-18'!N50="Negative alert",
       'Psychology 2016-18'!O50&lt;&gt;"Negative alert"),
    " -",
IF(AND(OR('Psychology 2016-18'!N50="Negative alert", 'Psychology 2016-18'!N50="Negative alert x2"),
       OR('Psychology 2016-18'!O50="Negative alert", 'Psychology 2016-18'!O50="Negative alert x2")),
    " -*",
IF(AND('Psychology 2016-18'!N50="Negative outlier",
       'Psychology 2016-18'!O50&lt;&gt;"Negative outlier"),
    " - -",
IF(AND('Psychology 2016-18'!N50="Negative outlier",
       OR('Psychology 2016-18'!O50="Negative outlier", 'Psychology 2016-18'!O50="Negative alert x2")),
    " - -*",
""))))))))</f>
        <v xml:space="preserve"> ++*</v>
      </c>
      <c r="Q21" s="654" t="str">
        <f>IF(AND('Dental health 2016-18'!E78="Positive outlier",
        OR('Dental health 2016-18'!H78="Positive outlier", 'Dental health 2016-18'!H78="Positive alert x2")),
    " ++*",
IF(AND('Dental health 2016-18'!E78="Positive outlier",
       'Dental health 2016-18'!H78&lt;&gt;"Positive outlier"),
    " ++",
IF(AND(OR('Dental health 2016-18'!E78="Positive alert", 'Dental health 2016-18'!E78="Positive alert x2"),
       OR('Dental health 2016-18'!H78="Positive alert", 'Dental health 2016-18'!H78="Positive alert x2")),
    " +*",
IF(AND('Dental health 2016-18'!E78="Positive alert",
       'Dental health 2016-18'!H78&lt;&gt;"Positive alert"),
    " +",
IF(AND('Dental health 2016-18'!E78="Negative alert",
       'Dental health 2016-18'!H78&lt;&gt;"Negative alert"),
    " -",
IF(AND(OR('Dental health 2016-18'!E78="Negative alert", 'Dental health 2016-18'!E78="Negative alert x2"),
       OR('Dental health 2016-18'!H78="Negative alert", 'Dental health 2016-18'!H78="Negative alert x2")),
    " -*",
IF(AND('Dental health 2016-18'!E78="Negative outlier",
       'Dental health 2016-18'!H78&lt;&gt;"Negative outlier"),
    " - -",
IF(AND('Dental health 2016-18'!E78="Negative outlier",
       OR('Dental health 2016-18'!H78="Negative outlier", 'Dental health 2016-18'!H78="Negative alert x2")),
    " - -*",
""))))))))</f>
        <v/>
      </c>
      <c r="R21" s="655" t="str">
        <f>IF(AND('Dental health 2016-18'!G78="Positive outlier",
        OR('Dental health 2016-18'!I78="Positive outlier", 'Dental health 2016-18'!I78="Positive alert x2")),
    " ++*",
IF(AND('Dental health 2016-18'!G78="Positive outlier",
       'Dental health 2016-18'!I78&lt;&gt;"Positive outlier"),
    " ++",
IF(AND(OR('Dental health 2016-18'!G78="Positive alert", 'Dental health 2016-18'!G78="Positive alert x2"),
       OR('Dental health 2016-18'!I78="Positive alert", 'Dental health 2016-18'!I78="Positive alert x2")),
    " +*",
IF(AND('Dental health 2016-18'!G78="Positive alert",
       'Dental health 2016-18'!I78&lt;&gt;"Positive alert"),
    " +",
IF(AND('Dental health 2016-18'!G78="Negative alert",
       'Dental health 2016-18'!I78&lt;&gt;"Negative alert"),
    " -",
IF(AND(OR('Dental health 2016-18'!G78="Negative alert", 'Dental health 2016-18'!G78="Negative alert x2"),
       OR('Dental health 2016-18'!I78="Negative alert", 'Dental health 2016-18'!I78="Negative alert x2")),
    " -*",
IF(AND('Dental health 2016-18'!G78="Negative outlier",
       'Dental health 2016-18'!I78&lt;&gt;"Negative outlier"),
    " - -",
IF(AND('Dental health 2016-18'!G78="Negative outlier",
       OR('Dental health 2016-18'!I78="Negative outlier", 'Dental health 2016-18'!I78="Negative alert x2")),
    " - -*",
""))))))))</f>
        <v/>
      </c>
      <c r="S21" s="54"/>
      <c r="T21" s="56"/>
    </row>
    <row r="22" spans="2:20" x14ac:dyDescent="0.45">
      <c r="B22" s="72" t="s">
        <v>585</v>
      </c>
      <c r="C22" s="24"/>
      <c r="D22" s="24"/>
      <c r="E22" s="397"/>
      <c r="F22" s="397"/>
      <c r="G22" s="397"/>
      <c r="H22" s="400"/>
      <c r="I22" s="397"/>
      <c r="J22" s="397"/>
      <c r="K22" s="397"/>
      <c r="L22" s="397"/>
      <c r="M22" s="397"/>
      <c r="N22" s="397"/>
      <c r="O22" s="397"/>
      <c r="P22" s="397"/>
      <c r="Q22" s="400"/>
      <c r="R22" s="397"/>
    </row>
    <row r="23" spans="2:20" x14ac:dyDescent="0.45">
      <c r="B23" s="72"/>
      <c r="C23" s="72"/>
      <c r="D23" s="72"/>
      <c r="E23" s="68"/>
      <c r="F23" s="68"/>
      <c r="G23" s="68"/>
      <c r="H23" s="68"/>
      <c r="I23" s="68"/>
      <c r="J23" s="68"/>
      <c r="K23" s="68"/>
      <c r="L23" s="68"/>
      <c r="M23" s="68"/>
      <c r="N23" s="68"/>
      <c r="O23" s="68"/>
      <c r="P23" s="68"/>
      <c r="Q23" s="68"/>
      <c r="R23" s="68"/>
    </row>
    <row r="24" spans="2:20" x14ac:dyDescent="0.45">
      <c r="B24" s="185" t="s">
        <v>78</v>
      </c>
      <c r="C24" s="300"/>
      <c r="D24" s="300"/>
      <c r="E24" s="189"/>
      <c r="F24" s="189"/>
      <c r="G24" s="697"/>
      <c r="H24" s="68"/>
      <c r="I24" s="68"/>
      <c r="J24" s="68"/>
      <c r="K24" s="68"/>
      <c r="L24" s="68"/>
      <c r="M24" s="68"/>
      <c r="N24" s="68"/>
      <c r="O24" s="68"/>
      <c r="P24" s="68"/>
      <c r="Q24" s="68"/>
      <c r="R24" s="68"/>
    </row>
    <row r="25" spans="2:20" x14ac:dyDescent="0.45">
      <c r="B25" s="408" t="s">
        <v>429</v>
      </c>
      <c r="C25" s="407" t="s">
        <v>621</v>
      </c>
      <c r="D25" s="186"/>
      <c r="E25" s="378"/>
      <c r="F25" s="378"/>
      <c r="G25" s="698"/>
      <c r="H25" s="400"/>
      <c r="I25" s="68"/>
      <c r="J25" s="400"/>
      <c r="K25" s="68"/>
      <c r="L25" s="68"/>
      <c r="M25" s="68"/>
      <c r="N25" s="68"/>
      <c r="O25" s="68"/>
      <c r="P25" s="68"/>
      <c r="Q25" s="68"/>
      <c r="R25" s="68"/>
      <c r="S25" s="68"/>
    </row>
    <row r="26" spans="2:20" x14ac:dyDescent="0.45">
      <c r="B26" s="408" t="s">
        <v>430</v>
      </c>
      <c r="C26" s="31" t="s">
        <v>32</v>
      </c>
      <c r="D26" s="24"/>
      <c r="E26" s="65"/>
      <c r="F26" s="65"/>
      <c r="G26" s="699"/>
      <c r="H26" s="400"/>
      <c r="I26" s="68"/>
      <c r="J26" s="400"/>
      <c r="K26" s="68"/>
      <c r="L26" s="68"/>
      <c r="M26" s="68"/>
      <c r="N26" s="400"/>
      <c r="O26" s="68"/>
      <c r="P26" s="68"/>
      <c r="Q26" s="68"/>
      <c r="R26" s="68"/>
      <c r="S26" s="68"/>
    </row>
    <row r="27" spans="2:20" ht="15" customHeight="1" x14ac:dyDescent="0.45">
      <c r="B27" s="409" t="s">
        <v>425</v>
      </c>
      <c r="C27" s="931" t="s">
        <v>623</v>
      </c>
      <c r="D27" s="892"/>
      <c r="E27" s="892"/>
      <c r="F27" s="892"/>
      <c r="G27" s="932"/>
      <c r="H27" s="400"/>
      <c r="I27" s="68"/>
      <c r="J27" s="400"/>
      <c r="K27" s="68"/>
      <c r="L27" s="68"/>
      <c r="M27" s="68"/>
      <c r="N27" s="68"/>
      <c r="O27" s="68"/>
      <c r="P27" s="68"/>
      <c r="Q27" s="68"/>
      <c r="S27" s="68"/>
    </row>
    <row r="28" spans="2:20" x14ac:dyDescent="0.45">
      <c r="B28" s="409" t="s">
        <v>427</v>
      </c>
      <c r="C28" s="31" t="s">
        <v>20</v>
      </c>
      <c r="D28" s="24"/>
      <c r="E28" s="65"/>
      <c r="F28" s="65"/>
      <c r="G28" s="699"/>
      <c r="H28" s="68"/>
      <c r="I28" s="68"/>
      <c r="J28" s="68"/>
      <c r="K28" s="68"/>
      <c r="L28" s="68"/>
      <c r="M28" s="68"/>
      <c r="N28" s="68"/>
      <c r="O28" s="68"/>
      <c r="P28" s="68"/>
      <c r="Q28" s="68"/>
      <c r="S28" s="68"/>
    </row>
    <row r="29" spans="2:20" x14ac:dyDescent="0.45">
      <c r="B29" s="409" t="s">
        <v>428</v>
      </c>
      <c r="C29" s="31" t="s">
        <v>33</v>
      </c>
      <c r="D29" s="56"/>
      <c r="E29" s="65"/>
      <c r="F29" s="65"/>
      <c r="G29" s="699"/>
      <c r="H29" s="400"/>
      <c r="I29" s="68"/>
      <c r="J29" s="400"/>
      <c r="K29" s="68"/>
      <c r="L29" s="68"/>
      <c r="M29" s="68"/>
      <c r="N29" s="68"/>
      <c r="O29" s="68"/>
      <c r="P29" s="65"/>
      <c r="Q29" s="65"/>
    </row>
    <row r="30" spans="2:20" x14ac:dyDescent="0.45">
      <c r="B30" s="409" t="s">
        <v>433</v>
      </c>
      <c r="C30" s="931" t="s">
        <v>624</v>
      </c>
      <c r="D30" s="892"/>
      <c r="E30" s="892"/>
      <c r="F30" s="892"/>
      <c r="G30" s="932"/>
      <c r="H30" s="400"/>
      <c r="I30" s="68"/>
      <c r="J30" s="400"/>
      <c r="K30" s="68"/>
      <c r="L30" s="68"/>
      <c r="M30" s="68"/>
      <c r="N30" s="68"/>
      <c r="O30" s="68"/>
      <c r="P30" s="65"/>
      <c r="Q30" s="65"/>
    </row>
    <row r="31" spans="2:20" x14ac:dyDescent="0.45">
      <c r="B31" s="409" t="s">
        <v>426</v>
      </c>
      <c r="C31" s="72" t="s">
        <v>31</v>
      </c>
      <c r="D31" s="56"/>
      <c r="E31" s="65"/>
      <c r="F31" s="65"/>
      <c r="G31" s="699"/>
      <c r="H31" s="400"/>
      <c r="I31" s="68"/>
      <c r="J31" s="400"/>
      <c r="K31" s="68"/>
      <c r="L31" s="68"/>
      <c r="M31" s="68"/>
      <c r="N31" s="68"/>
      <c r="O31" s="68"/>
      <c r="P31" s="65"/>
      <c r="Q31" s="65"/>
    </row>
    <row r="32" spans="2:20" x14ac:dyDescent="0.45">
      <c r="B32" s="409" t="s">
        <v>432</v>
      </c>
      <c r="C32" s="72" t="s">
        <v>620</v>
      </c>
      <c r="D32" s="56"/>
      <c r="E32" s="65"/>
      <c r="F32" s="65"/>
      <c r="G32" s="699"/>
      <c r="H32" s="68"/>
      <c r="I32" s="68"/>
      <c r="J32" s="68"/>
      <c r="K32" s="68"/>
      <c r="L32" s="68"/>
      <c r="M32" s="68"/>
      <c r="N32" s="68"/>
      <c r="O32" s="68"/>
      <c r="P32" s="68"/>
      <c r="Q32" s="68"/>
    </row>
    <row r="33" spans="2:17" x14ac:dyDescent="0.45">
      <c r="B33" s="410"/>
      <c r="C33" s="406" t="s">
        <v>438</v>
      </c>
      <c r="D33" s="56"/>
      <c r="E33" s="65"/>
      <c r="F33" s="65"/>
      <c r="G33" s="699"/>
      <c r="H33" s="68"/>
      <c r="I33" s="68"/>
      <c r="J33" s="68"/>
      <c r="K33" s="68"/>
      <c r="L33" s="68"/>
      <c r="M33" s="68"/>
      <c r="N33" s="68"/>
      <c r="O33" s="68"/>
      <c r="P33" s="68"/>
      <c r="Q33" s="68"/>
    </row>
    <row r="34" spans="2:17" x14ac:dyDescent="0.45">
      <c r="B34" s="376" t="s">
        <v>335</v>
      </c>
      <c r="C34" s="377" t="s">
        <v>622</v>
      </c>
      <c r="D34" s="411"/>
      <c r="E34" s="411"/>
      <c r="F34" s="411"/>
      <c r="G34" s="412"/>
    </row>
  </sheetData>
  <mergeCells count="5">
    <mergeCell ref="D6:H6"/>
    <mergeCell ref="I6:P6"/>
    <mergeCell ref="Q6:R6"/>
    <mergeCell ref="C27:G27"/>
    <mergeCell ref="C30:G30"/>
  </mergeCells>
  <conditionalFormatting sqref="B25:B32">
    <cfRule type="cellIs" dxfId="375" priority="153" operator="equal">
      <formula>" -*"</formula>
    </cfRule>
    <cfRule type="cellIs" dxfId="374" priority="159" operator="equal">
      <formula>" ++"</formula>
    </cfRule>
    <cfRule type="cellIs" dxfId="373" priority="154" operator="equal">
      <formula>" +*"</formula>
    </cfRule>
    <cfRule type="cellIs" dxfId="372" priority="155" operator="equal">
      <formula>" -"</formula>
    </cfRule>
    <cfRule type="cellIs" dxfId="371" priority="156" operator="equal">
      <formula>" - -"</formula>
    </cfRule>
    <cfRule type="cellIs" dxfId="370" priority="157" operator="equal">
      <formula>" - -*"</formula>
    </cfRule>
    <cfRule type="cellIs" dxfId="369" priority="158" operator="equal">
      <formula>" +"</formula>
    </cfRule>
    <cfRule type="cellIs" dxfId="368" priority="160" operator="equal">
      <formula>" ++*"</formula>
    </cfRule>
    <cfRule type="containsText" dxfId="367" priority="161" operator="containsText" text=" -ve*">
      <formula>NOT(ISERROR(SEARCH(" -ve*",B25)))</formula>
    </cfRule>
    <cfRule type="cellIs" dxfId="366" priority="162" operator="equal">
      <formula>" -ve"</formula>
    </cfRule>
    <cfRule type="containsText" dxfId="365" priority="163" operator="containsText" text=" +ve">
      <formula>NOT(ISERROR(SEARCH(" +ve",B25)))</formula>
    </cfRule>
  </conditionalFormatting>
  <conditionalFormatting sqref="C12:C21">
    <cfRule type="containsText" dxfId="364" priority="147" operator="containsText" text=" -ve*">
      <formula>NOT(ISERROR(SEARCH(" -ve*",C12)))</formula>
    </cfRule>
    <cfRule type="cellIs" dxfId="363" priority="148" operator="equal">
      <formula>" -ve"</formula>
    </cfRule>
    <cfRule type="containsText" dxfId="362" priority="149" operator="containsText" text=" +ve">
      <formula>NOT(ISERROR(SEARCH(" +ve",C12)))</formula>
    </cfRule>
  </conditionalFormatting>
  <conditionalFormatting sqref="C21">
    <cfRule type="containsText" dxfId="361" priority="146" operator="containsText" text=" +ve">
      <formula>NOT(ISERROR(SEARCH(" +ve",C21)))</formula>
    </cfRule>
    <cfRule type="containsText" dxfId="360" priority="144" operator="containsText" text=" -ve*">
      <formula>NOT(ISERROR(SEARCH(" -ve*",C21)))</formula>
    </cfRule>
    <cfRule type="cellIs" dxfId="359" priority="145" operator="equal">
      <formula>" -ve"</formula>
    </cfRule>
  </conditionalFormatting>
  <conditionalFormatting sqref="C27">
    <cfRule type="containsText" dxfId="358" priority="3" operator="containsText" text=" +ve">
      <formula>NOT(ISERROR(SEARCH(" +ve",C27)))</formula>
    </cfRule>
  </conditionalFormatting>
  <conditionalFormatting sqref="C29">
    <cfRule type="containsText" dxfId="357" priority="2" operator="containsText" text=" -ve">
      <formula>NOT(ISERROR(SEARCH(" -ve",C29)))</formula>
    </cfRule>
  </conditionalFormatting>
  <conditionalFormatting sqref="C30:C32">
    <cfRule type="containsText" dxfId="356" priority="1" operator="containsText" text=" +ve">
      <formula>NOT(ISERROR(SEARCH(" +ve",C30)))</formula>
    </cfRule>
  </conditionalFormatting>
  <conditionalFormatting sqref="C8:D11">
    <cfRule type="containsText" dxfId="355" priority="238" operator="containsText" text=" -ve*">
      <formula>NOT(ISERROR(SEARCH(" -ve*",C8)))</formula>
    </cfRule>
    <cfRule type="containsText" dxfId="354" priority="240" operator="containsText" text=" +ve">
      <formula>NOT(ISERROR(SEARCH(" +ve",C8)))</formula>
    </cfRule>
  </conditionalFormatting>
  <conditionalFormatting sqref="C8:D21">
    <cfRule type="cellIs" dxfId="353" priority="97" operator="equal">
      <formula>" -ve"</formula>
    </cfRule>
  </conditionalFormatting>
  <conditionalFormatting sqref="C12:D21">
    <cfRule type="containsText" dxfId="352" priority="98" operator="containsText" text=" +ve">
      <formula>NOT(ISERROR(SEARCH(" +ve",C12)))</formula>
    </cfRule>
    <cfRule type="containsText" dxfId="351" priority="96" operator="containsText" text=" -ve*">
      <formula>NOT(ISERROR(SEARCH(" -ve*",C12)))</formula>
    </cfRule>
  </conditionalFormatting>
  <conditionalFormatting sqref="C25:D26">
    <cfRule type="containsText" dxfId="350" priority="4" operator="containsText" text=" +ve">
      <formula>NOT(ISERROR(SEARCH(" +ve",C25)))</formula>
    </cfRule>
  </conditionalFormatting>
  <conditionalFormatting sqref="C28:D28">
    <cfRule type="containsText" dxfId="349" priority="5" operator="containsText" text=" -ve">
      <formula>NOT(ISERROR(SEARCH(" -ve",C28)))</formula>
    </cfRule>
  </conditionalFormatting>
  <conditionalFormatting sqref="C8:P21">
    <cfRule type="cellIs" dxfId="348" priority="232" operator="equal">
      <formula>" - -*"</formula>
    </cfRule>
    <cfRule type="cellIs" dxfId="347" priority="231" operator="equal">
      <formula>" - -"</formula>
    </cfRule>
    <cfRule type="cellIs" dxfId="346" priority="230" operator="equal">
      <formula>" -"</formula>
    </cfRule>
    <cfRule type="cellIs" dxfId="345" priority="229" operator="equal">
      <formula>" +*"</formula>
    </cfRule>
    <cfRule type="cellIs" dxfId="344" priority="228" operator="equal">
      <formula>" -*"</formula>
    </cfRule>
    <cfRule type="cellIs" dxfId="343" priority="234" operator="equal">
      <formula>" ++"</formula>
    </cfRule>
    <cfRule type="cellIs" dxfId="342" priority="235" operator="equal">
      <formula>" ++*"</formula>
    </cfRule>
    <cfRule type="cellIs" dxfId="341" priority="233" operator="equal">
      <formula>" +"</formula>
    </cfRule>
  </conditionalFormatting>
  <conditionalFormatting sqref="D12:D16">
    <cfRule type="cellIs" dxfId="340" priority="85" operator="equal">
      <formula>" -ve"</formula>
    </cfRule>
    <cfRule type="containsText" dxfId="339" priority="84" operator="containsText" text=" -ve*">
      <formula>NOT(ISERROR(SEARCH(" -ve*",D12)))</formula>
    </cfRule>
    <cfRule type="containsText" dxfId="338" priority="86" operator="containsText" text=" +ve">
      <formula>NOT(ISERROR(SEARCH(" +ve",D12)))</formula>
    </cfRule>
  </conditionalFormatting>
  <conditionalFormatting sqref="D14:D21">
    <cfRule type="containsText" dxfId="337" priority="227" operator="containsText" text=" +ve">
      <formula>NOT(ISERROR(SEARCH(" +ve",D14)))</formula>
    </cfRule>
    <cfRule type="cellIs" dxfId="336" priority="226" operator="equal">
      <formula>" -ve"</formula>
    </cfRule>
    <cfRule type="containsText" dxfId="335" priority="225" operator="containsText" text=" -ve*">
      <formula>NOT(ISERROR(SEARCH(" -ve*",D14)))</formula>
    </cfRule>
  </conditionalFormatting>
  <conditionalFormatting sqref="D16:D21">
    <cfRule type="cellIs" dxfId="334" priority="67" operator="equal">
      <formula>" -ve"</formula>
    </cfRule>
    <cfRule type="containsText" dxfId="333" priority="68" operator="containsText" text=" +ve">
      <formula>NOT(ISERROR(SEARCH(" +ve",D16)))</formula>
    </cfRule>
    <cfRule type="containsText" dxfId="332" priority="66" operator="containsText" text=" -ve*">
      <formula>NOT(ISERROR(SEARCH(" -ve*",D16)))</formula>
    </cfRule>
  </conditionalFormatting>
  <conditionalFormatting sqref="D17">
    <cfRule type="containsText" dxfId="331" priority="224" operator="containsText" text=" +ve">
      <formula>NOT(ISERROR(SEARCH(" +ve",D17)))</formula>
    </cfRule>
    <cfRule type="cellIs" dxfId="330" priority="223" operator="equal">
      <formula>" -ve"</formula>
    </cfRule>
    <cfRule type="containsText" dxfId="329" priority="222" operator="containsText" text=" -ve*">
      <formula>NOT(ISERROR(SEARCH(" -ve*",D17)))</formula>
    </cfRule>
  </conditionalFormatting>
  <conditionalFormatting sqref="D11:G11 C12:G21 H11:H21">
    <cfRule type="containsText" dxfId="328" priority="265" operator="containsText" text=" -ve*">
      <formula>NOT(ISERROR(SEARCH(" -ve*",C11)))</formula>
    </cfRule>
    <cfRule type="cellIs" dxfId="327" priority="266" operator="equal">
      <formula>" -ve"</formula>
    </cfRule>
  </conditionalFormatting>
  <conditionalFormatting sqref="D11:G11 H11:H21 C12:G21">
    <cfRule type="containsText" dxfId="326" priority="267" operator="containsText" text=" +ve">
      <formula>NOT(ISERROR(SEARCH(" +ve",C11)))</formula>
    </cfRule>
  </conditionalFormatting>
  <conditionalFormatting sqref="E11:E22">
    <cfRule type="containsText" dxfId="325" priority="137" operator="containsText" text=" +ve">
      <formula>NOT(ISERROR(SEARCH(" +ve",E11)))</formula>
    </cfRule>
    <cfRule type="containsText" dxfId="324" priority="135" operator="containsText" text=" -ve*">
      <formula>NOT(ISERROR(SEARCH(" -ve*",E11)))</formula>
    </cfRule>
    <cfRule type="cellIs" dxfId="323" priority="136" operator="equal">
      <formula>" -ve"</formula>
    </cfRule>
  </conditionalFormatting>
  <conditionalFormatting sqref="E13">
    <cfRule type="cellIs" dxfId="322" priority="255" operator="equal">
      <formula>" +*"</formula>
    </cfRule>
    <cfRule type="cellIs" dxfId="321" priority="261" operator="equal">
      <formula>" ++*"</formula>
    </cfRule>
    <cfRule type="cellIs" dxfId="320" priority="260" operator="equal">
      <formula>" ++"</formula>
    </cfRule>
    <cfRule type="cellIs" dxfId="319" priority="259" operator="equal">
      <formula>" +"</formula>
    </cfRule>
    <cfRule type="cellIs" dxfId="318" priority="258" operator="equal">
      <formula>" - -*"</formula>
    </cfRule>
    <cfRule type="cellIs" dxfId="317" priority="257" operator="equal">
      <formula>" - -"</formula>
    </cfRule>
    <cfRule type="cellIs" dxfId="316" priority="256" operator="equal">
      <formula>" -"</formula>
    </cfRule>
    <cfRule type="cellIs" dxfId="315" priority="254" operator="equal">
      <formula>" -*"</formula>
    </cfRule>
  </conditionalFormatting>
  <conditionalFormatting sqref="E15">
    <cfRule type="cellIs" dxfId="314" priority="253" operator="equal">
      <formula>" ++*"</formula>
    </cfRule>
    <cfRule type="cellIs" dxfId="313" priority="252" operator="equal">
      <formula>" ++"</formula>
    </cfRule>
    <cfRule type="cellIs" dxfId="312" priority="248" operator="equal">
      <formula>" -"</formula>
    </cfRule>
    <cfRule type="cellIs" dxfId="311" priority="251" operator="equal">
      <formula>" +"</formula>
    </cfRule>
    <cfRule type="cellIs" dxfId="310" priority="250" operator="equal">
      <formula>" - -*"</formula>
    </cfRule>
    <cfRule type="cellIs" dxfId="309" priority="249" operator="equal">
      <formula>" - -"</formula>
    </cfRule>
    <cfRule type="cellIs" dxfId="308" priority="247" operator="equal">
      <formula>" +*"</formula>
    </cfRule>
    <cfRule type="cellIs" dxfId="307" priority="246" operator="equal">
      <formula>" -*"</formula>
    </cfRule>
  </conditionalFormatting>
  <conditionalFormatting sqref="E8:F10 F8:F21">
    <cfRule type="containsText" dxfId="306" priority="264" operator="containsText" text=" +ve">
      <formula>NOT(ISERROR(SEARCH(" +ve",E8)))</formula>
    </cfRule>
    <cfRule type="containsText" dxfId="305" priority="262" operator="containsText" text=" -ve*">
      <formula>NOT(ISERROR(SEARCH(" -ve*",E8)))</formula>
    </cfRule>
  </conditionalFormatting>
  <conditionalFormatting sqref="F8:F21 E8:F10">
    <cfRule type="cellIs" dxfId="304" priority="263" operator="equal">
      <formula>" -ve"</formula>
    </cfRule>
  </conditionalFormatting>
  <conditionalFormatting sqref="F11:F21">
    <cfRule type="containsText" dxfId="303" priority="134" operator="containsText" text=" +ve">
      <formula>NOT(ISERROR(SEARCH(" +ve",F11)))</formula>
    </cfRule>
    <cfRule type="cellIs" dxfId="302" priority="133" operator="equal">
      <formula>" -ve"</formula>
    </cfRule>
    <cfRule type="containsText" dxfId="301" priority="132" operator="containsText" text=" -ve*">
      <formula>NOT(ISERROR(SEARCH(" -ve*",F11)))</formula>
    </cfRule>
  </conditionalFormatting>
  <conditionalFormatting sqref="G12:G21">
    <cfRule type="cellIs" dxfId="300" priority="130" operator="equal">
      <formula>" -ve"</formula>
    </cfRule>
    <cfRule type="containsText" dxfId="299" priority="131" operator="containsText" text=" +ve">
      <formula>NOT(ISERROR(SEARCH(" +ve",G12)))</formula>
    </cfRule>
    <cfRule type="containsText" dxfId="298" priority="39" operator="containsText" text=" -ve*">
      <formula>NOT(ISERROR(SEARCH(" -ve*",G12)))</formula>
    </cfRule>
    <cfRule type="cellIs" dxfId="297" priority="40" operator="equal">
      <formula>" -ve"</formula>
    </cfRule>
    <cfRule type="containsText" dxfId="296" priority="41" operator="containsText" text=" +ve">
      <formula>NOT(ISERROR(SEARCH(" +ve",G12)))</formula>
    </cfRule>
    <cfRule type="containsText" dxfId="295" priority="129" operator="containsText" text=" -ve*">
      <formula>NOT(ISERROR(SEARCH(" -ve*",G12)))</formula>
    </cfRule>
  </conditionalFormatting>
  <conditionalFormatting sqref="G21">
    <cfRule type="containsText" dxfId="294" priority="36" operator="containsText" text=" -ve*">
      <formula>NOT(ISERROR(SEARCH(" -ve*",G21)))</formula>
    </cfRule>
    <cfRule type="containsText" dxfId="293" priority="38" operator="containsText" text=" +ve">
      <formula>NOT(ISERROR(SEARCH(" +ve",G21)))</formula>
    </cfRule>
    <cfRule type="cellIs" dxfId="292" priority="37" operator="equal">
      <formula>" -ve"</formula>
    </cfRule>
  </conditionalFormatting>
  <conditionalFormatting sqref="G8:H11">
    <cfRule type="containsText" dxfId="291" priority="245" operator="containsText" text=" +ve">
      <formula>NOT(ISERROR(SEARCH(" +ve",G8)))</formula>
    </cfRule>
    <cfRule type="cellIs" dxfId="290" priority="244" operator="equal">
      <formula>" -ve"</formula>
    </cfRule>
    <cfRule type="containsText" dxfId="289" priority="243" operator="containsText" text=" -ve*">
      <formula>NOT(ISERROR(SEARCH(" -ve*",G8)))</formula>
    </cfRule>
  </conditionalFormatting>
  <conditionalFormatting sqref="H8">
    <cfRule type="containsText" dxfId="288" priority="198" operator="containsText" text=" +ve">
      <formula>NOT(ISERROR(SEARCH(" +ve",H8)))</formula>
    </cfRule>
    <cfRule type="containsText" dxfId="287" priority="196" operator="containsText" text=" -ve*">
      <formula>NOT(ISERROR(SEARCH(" -ve*",H8)))</formula>
    </cfRule>
    <cfRule type="cellIs" dxfId="286" priority="197" operator="equal">
      <formula>" -ve"</formula>
    </cfRule>
  </conditionalFormatting>
  <conditionalFormatting sqref="H10">
    <cfRule type="containsText" dxfId="285" priority="184" operator="containsText" text=" -ve*">
      <formula>NOT(ISERROR(SEARCH(" -ve*",H10)))</formula>
    </cfRule>
    <cfRule type="cellIs" dxfId="284" priority="182" operator="equal">
      <formula>" -ve"</formula>
    </cfRule>
    <cfRule type="containsText" dxfId="283" priority="181" operator="containsText" text=" -ve*">
      <formula>NOT(ISERROR(SEARCH(" -ve*",H10)))</formula>
    </cfRule>
    <cfRule type="containsText" dxfId="282" priority="186" operator="containsText" text=" +ve">
      <formula>NOT(ISERROR(SEARCH(" +ve",H10)))</formula>
    </cfRule>
    <cfRule type="containsText" dxfId="281" priority="187" operator="containsText" text=" -ve*">
      <formula>NOT(ISERROR(SEARCH(" -ve*",H10)))</formula>
    </cfRule>
    <cfRule type="cellIs" dxfId="280" priority="188" operator="equal">
      <formula>" -ve"</formula>
    </cfRule>
    <cfRule type="containsText" dxfId="279" priority="189" operator="containsText" text=" +ve">
      <formula>NOT(ISERROR(SEARCH(" +ve",H10)))</formula>
    </cfRule>
    <cfRule type="containsText" dxfId="278" priority="190" operator="containsText" text=" -ve*">
      <formula>NOT(ISERROR(SEARCH(" -ve*",H10)))</formula>
    </cfRule>
    <cfRule type="cellIs" dxfId="277" priority="191" operator="equal">
      <formula>" -ve"</formula>
    </cfRule>
    <cfRule type="containsText" dxfId="276" priority="192" operator="containsText" text=" +ve">
      <formula>NOT(ISERROR(SEARCH(" +ve",H10)))</formula>
    </cfRule>
    <cfRule type="cellIs" dxfId="275" priority="193" operator="equal">
      <formula>" -ve"</formula>
    </cfRule>
    <cfRule type="containsText" dxfId="274" priority="194" operator="containsText" text=" -ve*">
      <formula>NOT(ISERROR(SEARCH(" -ve*",H10)))</formula>
    </cfRule>
    <cfRule type="containsText" dxfId="273" priority="195" operator="containsText" text=" +ve">
      <formula>NOT(ISERROR(SEARCH(" +ve",H10)))</formula>
    </cfRule>
    <cfRule type="containsText" dxfId="272" priority="183" operator="containsText" text=" +ve">
      <formula>NOT(ISERROR(SEARCH(" +ve",H10)))</formula>
    </cfRule>
    <cfRule type="cellIs" dxfId="271" priority="185" operator="equal">
      <formula>" -ve"</formula>
    </cfRule>
  </conditionalFormatting>
  <conditionalFormatting sqref="H10:H11">
    <cfRule type="containsText" dxfId="270" priority="201" operator="containsText" text=" +ve">
      <formula>NOT(ISERROR(SEARCH(" +ve",H10)))</formula>
    </cfRule>
    <cfRule type="cellIs" dxfId="269" priority="200" operator="equal">
      <formula>" -ve"</formula>
    </cfRule>
    <cfRule type="containsText" dxfId="268" priority="199" operator="containsText" text=" -ve*">
      <formula>NOT(ISERROR(SEARCH(" -ve*",H10)))</formula>
    </cfRule>
  </conditionalFormatting>
  <conditionalFormatting sqref="H12:H17">
    <cfRule type="containsText" dxfId="267" priority="123" operator="containsText" text=" -ve*">
      <formula>NOT(ISERROR(SEARCH(" -ve*",H12)))</formula>
    </cfRule>
    <cfRule type="containsText" dxfId="266" priority="125" operator="containsText" text=" +ve">
      <formula>NOT(ISERROR(SEARCH(" +ve",H12)))</formula>
    </cfRule>
    <cfRule type="cellIs" dxfId="265" priority="124" operator="equal">
      <formula>" -ve"</formula>
    </cfRule>
  </conditionalFormatting>
  <conditionalFormatting sqref="H12:H21">
    <cfRule type="containsText" dxfId="264" priority="12" operator="containsText" text=" -ve*">
      <formula>NOT(ISERROR(SEARCH(" -ve*",H12)))</formula>
    </cfRule>
    <cfRule type="cellIs" dxfId="263" priority="13" operator="equal">
      <formula>" -ve"</formula>
    </cfRule>
    <cfRule type="containsText" dxfId="262" priority="14" operator="containsText" text=" +ve">
      <formula>NOT(ISERROR(SEARCH(" +ve",H12)))</formula>
    </cfRule>
  </conditionalFormatting>
  <conditionalFormatting sqref="H14:H17">
    <cfRule type="containsText" dxfId="261" priority="208" operator="containsText" text=" -ve*">
      <formula>NOT(ISERROR(SEARCH(" -ve*",H14)))</formula>
    </cfRule>
    <cfRule type="cellIs" dxfId="260" priority="209" operator="equal">
      <formula>" -ve"</formula>
    </cfRule>
    <cfRule type="containsText" dxfId="259" priority="210" operator="containsText" text=" +ve">
      <formula>NOT(ISERROR(SEARCH(" +ve",H14)))</formula>
    </cfRule>
  </conditionalFormatting>
  <conditionalFormatting sqref="H14:H20">
    <cfRule type="cellIs" dxfId="258" priority="121" operator="equal">
      <formula>" -ve"</formula>
    </cfRule>
    <cfRule type="containsText" dxfId="257" priority="122" operator="containsText" text=" +ve">
      <formula>NOT(ISERROR(SEARCH(" +ve",H14)))</formula>
    </cfRule>
    <cfRule type="containsText" dxfId="256" priority="120" operator="containsText" text=" -ve*">
      <formula>NOT(ISERROR(SEARCH(" -ve*",H14)))</formula>
    </cfRule>
  </conditionalFormatting>
  <conditionalFormatting sqref="H20">
    <cfRule type="containsText" dxfId="255" priority="205" operator="containsText" text=" -ve*">
      <formula>NOT(ISERROR(SEARCH(" -ve*",H20)))</formula>
    </cfRule>
    <cfRule type="cellIs" dxfId="254" priority="206" operator="equal">
      <formula>" -ve"</formula>
    </cfRule>
    <cfRule type="containsText" dxfId="253" priority="207" operator="containsText" text=" +ve">
      <formula>NOT(ISERROR(SEARCH(" +ve",H20)))</formula>
    </cfRule>
  </conditionalFormatting>
  <conditionalFormatting sqref="H20:H21">
    <cfRule type="cellIs" dxfId="252" priority="7" operator="equal">
      <formula>" -ve"</formula>
    </cfRule>
    <cfRule type="containsText" dxfId="251" priority="8" operator="containsText" text=" +ve">
      <formula>NOT(ISERROR(SEARCH(" +ve",H20)))</formula>
    </cfRule>
    <cfRule type="containsText" dxfId="250" priority="202" operator="containsText" text=" -ve*">
      <formula>NOT(ISERROR(SEARCH(" -ve*",H20)))</formula>
    </cfRule>
    <cfRule type="cellIs" dxfId="249" priority="203" operator="equal">
      <formula>" -ve"</formula>
    </cfRule>
    <cfRule type="containsText" dxfId="248" priority="204" operator="containsText" text=" +ve">
      <formula>NOT(ISERROR(SEARCH(" +ve",H20)))</formula>
    </cfRule>
    <cfRule type="containsText" dxfId="247" priority="6" operator="containsText" text=" -ve*">
      <formula>NOT(ISERROR(SEARCH(" -ve*",H20)))</formula>
    </cfRule>
  </conditionalFormatting>
  <conditionalFormatting sqref="I8:P21">
    <cfRule type="containsText" dxfId="246" priority="237" operator="containsText" text=" +ve">
      <formula>NOT(ISERROR(SEARCH(" +ve",I8)))</formula>
    </cfRule>
    <cfRule type="containsText" dxfId="245" priority="236" operator="containsText" text=" -ve*">
      <formula>NOT(ISERROR(SEARCH(" -ve*",I8)))</formula>
    </cfRule>
  </conditionalFormatting>
  <conditionalFormatting sqref="I8:R21">
    <cfRule type="cellIs" dxfId="244" priority="220" operator="equal">
      <formula>" -ve"</formula>
    </cfRule>
  </conditionalFormatting>
  <conditionalFormatting sqref="N12">
    <cfRule type="containsText" dxfId="243" priority="152" operator="containsText" text=" +ve">
      <formula>NOT(ISERROR(SEARCH(" +ve",N12)))</formula>
    </cfRule>
    <cfRule type="cellIs" dxfId="242" priority="151" operator="equal">
      <formula>" -ve"</formula>
    </cfRule>
    <cfRule type="containsText" dxfId="241" priority="150" operator="containsText" text=" -ve*">
      <formula>NOT(ISERROR(SEARCH(" -ve*",N12)))</formula>
    </cfRule>
  </conditionalFormatting>
  <conditionalFormatting sqref="P10">
    <cfRule type="containsText" dxfId="240" priority="178" operator="containsText" text=" -ve*">
      <formula>NOT(ISERROR(SEARCH(" -ve*",P10)))</formula>
    </cfRule>
    <cfRule type="cellIs" dxfId="239" priority="179" operator="equal">
      <formula>" -ve"</formula>
    </cfRule>
    <cfRule type="containsText" dxfId="238" priority="180" operator="containsText" text=" +ve">
      <formula>NOT(ISERROR(SEARCH(" +ve",P10)))</formula>
    </cfRule>
  </conditionalFormatting>
  <conditionalFormatting sqref="P13:P16">
    <cfRule type="containsText" dxfId="237" priority="174" operator="containsText" text=" +ve">
      <formula>NOT(ISERROR(SEARCH(" +ve",P13)))</formula>
    </cfRule>
    <cfRule type="containsText" dxfId="236" priority="172" operator="containsText" text=" -ve*">
      <formula>NOT(ISERROR(SEARCH(" -ve*",P13)))</formula>
    </cfRule>
    <cfRule type="cellIs" dxfId="235" priority="173" operator="equal">
      <formula>" -ve"</formula>
    </cfRule>
  </conditionalFormatting>
  <conditionalFormatting sqref="P16">
    <cfRule type="cellIs" dxfId="234" priority="170" operator="equal">
      <formula>" -ve"</formula>
    </cfRule>
    <cfRule type="containsText" dxfId="233" priority="169" operator="containsText" text=" -ve*">
      <formula>NOT(ISERROR(SEARCH(" -ve*",P16)))</formula>
    </cfRule>
    <cfRule type="cellIs" dxfId="232" priority="167" operator="equal">
      <formula>" -ve"</formula>
    </cfRule>
    <cfRule type="containsText" dxfId="231" priority="166" operator="containsText" text=" -ve*">
      <formula>NOT(ISERROR(SEARCH(" -ve*",P16)))</formula>
    </cfRule>
    <cfRule type="containsText" dxfId="230" priority="171" operator="containsText" text=" +ve">
      <formula>NOT(ISERROR(SEARCH(" +ve",P16)))</formula>
    </cfRule>
    <cfRule type="containsText" dxfId="229" priority="168" operator="containsText" text=" +ve">
      <formula>NOT(ISERROR(SEARCH(" +ve",P16)))</formula>
    </cfRule>
  </conditionalFormatting>
  <conditionalFormatting sqref="Q8:R21">
    <cfRule type="containsText" dxfId="228" priority="221" operator="containsText" text=" +ve">
      <formula>NOT(ISERROR(SEARCH(" +ve",Q8)))</formula>
    </cfRule>
    <cfRule type="cellIs" dxfId="227" priority="218" operator="equal">
      <formula>" ++*"</formula>
    </cfRule>
    <cfRule type="cellIs" dxfId="226" priority="217" operator="equal">
      <formula>" ++"</formula>
    </cfRule>
    <cfRule type="containsText" dxfId="225" priority="219" operator="containsText" text=" -ve*">
      <formula>NOT(ISERROR(SEARCH(" -ve*",Q8)))</formula>
    </cfRule>
    <cfRule type="cellIs" dxfId="224" priority="215" operator="equal">
      <formula>" - -*"</formula>
    </cfRule>
    <cfRule type="cellIs" dxfId="223" priority="214" operator="equal">
      <formula>" - -"</formula>
    </cfRule>
    <cfRule type="cellIs" dxfId="222" priority="211" operator="equal">
      <formula>" -*"</formula>
    </cfRule>
    <cfRule type="cellIs" dxfId="221" priority="213" operator="equal">
      <formula>" -"</formula>
    </cfRule>
    <cfRule type="cellIs" dxfId="220" priority="212" operator="equal">
      <formula>" +*"</formula>
    </cfRule>
    <cfRule type="cellIs" dxfId="219" priority="216" operator="equal">
      <formula>" +"</formula>
    </cfRule>
  </conditionalFormatting>
  <hyperlinks>
    <hyperlink ref="B2" location="TOC!A1" display="TOC" xr:uid="{438F3D30-A103-40D6-99F5-5B8C33E42DD0}"/>
  </hyperlinks>
  <pageMargins left="0.7" right="0.7" top="0.75" bottom="0.75" header="0.3" footer="0.3"/>
  <pageSetup paperSize="9"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6EFF7"/>
  </sheetPr>
  <dimension ref="B1:W58"/>
  <sheetViews>
    <sheetView zoomScale="90" zoomScaleNormal="90" workbookViewId="0">
      <selection activeCell="T33" sqref="T33"/>
    </sheetView>
  </sheetViews>
  <sheetFormatPr defaultColWidth="9.1328125" defaultRowHeight="14.25" x14ac:dyDescent="0.45"/>
  <cols>
    <col min="1" max="1" width="4.86328125" style="54" customWidth="1"/>
    <col min="2" max="2" width="15.73046875" style="54" customWidth="1"/>
    <col min="3" max="3" width="14.73046875" style="54" customWidth="1"/>
    <col min="4" max="12" width="8.73046875" style="54" customWidth="1"/>
    <col min="13" max="13" width="14.86328125" style="54" customWidth="1"/>
    <col min="14" max="14" width="15" style="54" bestFit="1" customWidth="1"/>
    <col min="15" max="16384" width="9.1328125" style="54"/>
  </cols>
  <sheetData>
    <row r="1" spans="2:17" x14ac:dyDescent="0.45">
      <c r="B1" s="55" t="s">
        <v>46</v>
      </c>
    </row>
    <row r="2" spans="2:17" x14ac:dyDescent="0.45">
      <c r="B2" s="55"/>
    </row>
    <row r="3" spans="2:17" ht="15.75" x14ac:dyDescent="0.45">
      <c r="B3" s="865" t="s">
        <v>544</v>
      </c>
      <c r="C3" s="865"/>
      <c r="D3" s="865"/>
      <c r="E3" s="865"/>
      <c r="F3" s="865"/>
      <c r="G3" s="865"/>
      <c r="H3" s="865"/>
      <c r="I3" s="865"/>
      <c r="J3" s="865"/>
      <c r="K3" s="865"/>
      <c r="L3" s="865"/>
      <c r="M3" s="865"/>
      <c r="O3" s="14"/>
    </row>
    <row r="4" spans="2:17" x14ac:dyDescent="0.45">
      <c r="B4" s="9"/>
      <c r="C4" s="9"/>
      <c r="D4" s="9"/>
      <c r="E4" s="9"/>
      <c r="F4" s="9"/>
      <c r="G4" s="9"/>
      <c r="H4" s="9"/>
      <c r="I4" s="9"/>
      <c r="J4" s="9"/>
      <c r="K4" s="9"/>
      <c r="L4" s="9"/>
      <c r="M4" s="9"/>
      <c r="N4" s="9"/>
      <c r="O4" s="9"/>
    </row>
    <row r="5" spans="2:17" ht="15" customHeight="1" x14ac:dyDescent="0.45">
      <c r="B5" s="900" t="s">
        <v>65</v>
      </c>
      <c r="C5" s="852" t="s">
        <v>582</v>
      </c>
      <c r="D5" s="850" t="s">
        <v>21</v>
      </c>
      <c r="E5" s="850"/>
      <c r="F5" s="852" t="s">
        <v>22</v>
      </c>
      <c r="G5" s="852"/>
      <c r="H5" s="852" t="s">
        <v>316</v>
      </c>
      <c r="I5" s="852" t="s">
        <v>23</v>
      </c>
      <c r="J5" s="852"/>
      <c r="K5" s="852" t="s">
        <v>24</v>
      </c>
      <c r="L5" s="852"/>
      <c r="M5" s="882" t="s">
        <v>580</v>
      </c>
      <c r="N5" s="926" t="s">
        <v>576</v>
      </c>
    </row>
    <row r="6" spans="2:17" ht="33.75" customHeight="1" x14ac:dyDescent="0.45">
      <c r="B6" s="924"/>
      <c r="C6" s="853"/>
      <c r="D6" s="891"/>
      <c r="E6" s="891"/>
      <c r="F6" s="890"/>
      <c r="G6" s="890"/>
      <c r="H6" s="853"/>
      <c r="I6" s="890"/>
      <c r="J6" s="890"/>
      <c r="K6" s="890"/>
      <c r="L6" s="890"/>
      <c r="M6" s="883"/>
      <c r="N6" s="927"/>
      <c r="O6" s="80"/>
    </row>
    <row r="7" spans="2:17" x14ac:dyDescent="0.45">
      <c r="B7" s="924"/>
      <c r="C7" s="132" t="s">
        <v>4</v>
      </c>
      <c r="D7" s="132" t="s">
        <v>5</v>
      </c>
      <c r="E7" s="132" t="s">
        <v>6</v>
      </c>
      <c r="F7" s="134" t="s">
        <v>5</v>
      </c>
      <c r="G7" s="134" t="s">
        <v>6</v>
      </c>
      <c r="H7" s="134" t="s">
        <v>6</v>
      </c>
      <c r="I7" s="134" t="s">
        <v>5</v>
      </c>
      <c r="J7" s="134" t="s">
        <v>6</v>
      </c>
      <c r="K7" s="134" t="s">
        <v>5</v>
      </c>
      <c r="L7" s="134" t="s">
        <v>6</v>
      </c>
      <c r="M7" s="883"/>
      <c r="N7" s="928"/>
    </row>
    <row r="8" spans="2:17" x14ac:dyDescent="0.45">
      <c r="B8" s="172" t="s">
        <v>7</v>
      </c>
      <c r="C8" s="244">
        <f>SUM(D8,F8,I8,K8)</f>
        <v>158</v>
      </c>
      <c r="D8" s="244">
        <v>148</v>
      </c>
      <c r="E8" s="473">
        <f t="shared" ref="E8:E21" si="0">D8/C8</f>
        <v>0.93670886075949367</v>
      </c>
      <c r="F8" s="244">
        <v>8</v>
      </c>
      <c r="G8" s="474">
        <f t="shared" ref="G8:G22" si="1">F8/C8</f>
        <v>5.0632911392405063E-2</v>
      </c>
      <c r="H8" s="475">
        <f t="shared" ref="H8:H23" si="2">$E8+$G8</f>
        <v>0.98734177215189878</v>
      </c>
      <c r="I8" s="244">
        <v>0</v>
      </c>
      <c r="J8" s="474">
        <f t="shared" ref="J8:J22" si="3">I8/C8</f>
        <v>0</v>
      </c>
      <c r="K8" s="244">
        <v>2</v>
      </c>
      <c r="L8" s="474">
        <f t="shared" ref="L8:L22" si="4">K8/C8</f>
        <v>1.2658227848101266E-2</v>
      </c>
      <c r="M8" s="488" t="s">
        <v>32</v>
      </c>
      <c r="N8" s="485" t="s">
        <v>32</v>
      </c>
      <c r="Q8" s="695"/>
    </row>
    <row r="9" spans="2:17" x14ac:dyDescent="0.45">
      <c r="B9" s="173" t="s">
        <v>8</v>
      </c>
      <c r="C9" s="96">
        <f t="shared" ref="C9:C21" si="5">SUM(D9,F9,I9,K9)</f>
        <v>184</v>
      </c>
      <c r="D9" s="96">
        <v>181</v>
      </c>
      <c r="E9" s="476">
        <f t="shared" si="0"/>
        <v>0.98369565217391308</v>
      </c>
      <c r="F9" s="96">
        <v>2</v>
      </c>
      <c r="G9" s="477">
        <f t="shared" si="1"/>
        <v>1.0869565217391304E-2</v>
      </c>
      <c r="H9" s="321">
        <f t="shared" si="2"/>
        <v>0.99456521739130443</v>
      </c>
      <c r="I9" s="96">
        <v>0</v>
      </c>
      <c r="J9" s="477">
        <f t="shared" si="3"/>
        <v>0</v>
      </c>
      <c r="K9" s="96">
        <v>1</v>
      </c>
      <c r="L9" s="477">
        <f t="shared" si="4"/>
        <v>5.434782608695652E-3</v>
      </c>
      <c r="M9" s="489" t="s">
        <v>32</v>
      </c>
      <c r="N9" s="486" t="s">
        <v>32</v>
      </c>
      <c r="Q9" s="695"/>
    </row>
    <row r="10" spans="2:17" x14ac:dyDescent="0.45">
      <c r="B10" s="173" t="s">
        <v>9</v>
      </c>
      <c r="C10" s="96">
        <f t="shared" si="5"/>
        <v>212</v>
      </c>
      <c r="D10" s="96">
        <v>197</v>
      </c>
      <c r="E10" s="476">
        <f t="shared" si="0"/>
        <v>0.92924528301886788</v>
      </c>
      <c r="F10" s="96">
        <v>8</v>
      </c>
      <c r="G10" s="477">
        <f t="shared" si="1"/>
        <v>3.7735849056603772E-2</v>
      </c>
      <c r="H10" s="321">
        <f t="shared" si="2"/>
        <v>0.96698113207547165</v>
      </c>
      <c r="I10" s="96">
        <v>4</v>
      </c>
      <c r="J10" s="477">
        <f t="shared" si="3"/>
        <v>1.8867924528301886E-2</v>
      </c>
      <c r="K10" s="96">
        <v>3</v>
      </c>
      <c r="L10" s="477">
        <f t="shared" si="4"/>
        <v>1.4150943396226415E-2</v>
      </c>
      <c r="M10" s="489" t="s">
        <v>20</v>
      </c>
      <c r="N10" s="486"/>
      <c r="Q10" s="695"/>
    </row>
    <row r="11" spans="2:17" x14ac:dyDescent="0.45">
      <c r="B11" s="173" t="s">
        <v>10</v>
      </c>
      <c r="C11" s="96">
        <f t="shared" si="5"/>
        <v>210</v>
      </c>
      <c r="D11" s="96">
        <v>190</v>
      </c>
      <c r="E11" s="476">
        <f t="shared" si="0"/>
        <v>0.90476190476190477</v>
      </c>
      <c r="F11" s="96">
        <v>4</v>
      </c>
      <c r="G11" s="477">
        <f t="shared" si="1"/>
        <v>1.9047619047619049E-2</v>
      </c>
      <c r="H11" s="321">
        <f t="shared" si="2"/>
        <v>0.92380952380952386</v>
      </c>
      <c r="I11" s="96">
        <v>13</v>
      </c>
      <c r="J11" s="477">
        <f t="shared" si="3"/>
        <v>6.1904761904761907E-2</v>
      </c>
      <c r="K11" s="96">
        <v>3</v>
      </c>
      <c r="L11" s="477">
        <f t="shared" si="4"/>
        <v>1.4285714285714285E-2</v>
      </c>
      <c r="M11" s="489"/>
      <c r="N11" s="486"/>
      <c r="Q11" s="695"/>
    </row>
    <row r="12" spans="2:17" x14ac:dyDescent="0.45">
      <c r="B12" s="173" t="s">
        <v>11</v>
      </c>
      <c r="C12" s="96">
        <f t="shared" si="5"/>
        <v>271</v>
      </c>
      <c r="D12" s="96">
        <v>241</v>
      </c>
      <c r="E12" s="476">
        <f t="shared" si="0"/>
        <v>0.88929889298892983</v>
      </c>
      <c r="F12" s="96">
        <v>2</v>
      </c>
      <c r="G12" s="477">
        <f t="shared" si="1"/>
        <v>7.3800738007380072E-3</v>
      </c>
      <c r="H12" s="321">
        <f t="shared" si="2"/>
        <v>0.89667896678966785</v>
      </c>
      <c r="I12" s="96">
        <v>27</v>
      </c>
      <c r="J12" s="477">
        <f t="shared" si="3"/>
        <v>9.9630996309963096E-2</v>
      </c>
      <c r="K12" s="96">
        <v>1</v>
      </c>
      <c r="L12" s="477">
        <f t="shared" si="4"/>
        <v>3.6900369003690036E-3</v>
      </c>
      <c r="M12" s="489"/>
      <c r="N12" s="486"/>
      <c r="Q12" s="695"/>
    </row>
    <row r="13" spans="2:17" x14ac:dyDescent="0.45">
      <c r="B13" s="173" t="s">
        <v>12</v>
      </c>
      <c r="C13" s="96">
        <f t="shared" si="5"/>
        <v>377</v>
      </c>
      <c r="D13" s="96">
        <v>306</v>
      </c>
      <c r="E13" s="476">
        <f t="shared" si="0"/>
        <v>0.81167108753315653</v>
      </c>
      <c r="F13" s="96">
        <v>18</v>
      </c>
      <c r="G13" s="477">
        <f t="shared" si="1"/>
        <v>4.7745358090185673E-2</v>
      </c>
      <c r="H13" s="321">
        <f t="shared" si="2"/>
        <v>0.85941644562334218</v>
      </c>
      <c r="I13" s="96">
        <v>51</v>
      </c>
      <c r="J13" s="477">
        <f t="shared" si="3"/>
        <v>0.13527851458885942</v>
      </c>
      <c r="K13" s="96">
        <v>2</v>
      </c>
      <c r="L13" s="477">
        <f t="shared" si="4"/>
        <v>5.3050397877984082E-3</v>
      </c>
      <c r="M13" s="489" t="s">
        <v>31</v>
      </c>
      <c r="N13" s="486" t="s">
        <v>33</v>
      </c>
      <c r="Q13" s="695"/>
    </row>
    <row r="14" spans="2:17" x14ac:dyDescent="0.45">
      <c r="B14" s="173" t="s">
        <v>52</v>
      </c>
      <c r="C14" s="96">
        <f t="shared" si="5"/>
        <v>204</v>
      </c>
      <c r="D14" s="96">
        <v>183</v>
      </c>
      <c r="E14" s="476">
        <f t="shared" si="0"/>
        <v>0.8970588235294118</v>
      </c>
      <c r="F14" s="96">
        <v>2</v>
      </c>
      <c r="G14" s="477">
        <f t="shared" si="1"/>
        <v>9.8039215686274508E-3</v>
      </c>
      <c r="H14" s="321">
        <f t="shared" si="2"/>
        <v>0.90686274509803921</v>
      </c>
      <c r="I14" s="96">
        <v>11</v>
      </c>
      <c r="J14" s="477">
        <f t="shared" si="3"/>
        <v>5.3921568627450983E-2</v>
      </c>
      <c r="K14" s="96">
        <v>8</v>
      </c>
      <c r="L14" s="477">
        <f t="shared" si="4"/>
        <v>3.9215686274509803E-2</v>
      </c>
      <c r="M14" s="489"/>
      <c r="N14" s="486"/>
      <c r="Q14" s="695"/>
    </row>
    <row r="15" spans="2:17" x14ac:dyDescent="0.45">
      <c r="B15" s="173" t="s">
        <v>13</v>
      </c>
      <c r="C15" s="96">
        <f t="shared" si="5"/>
        <v>370</v>
      </c>
      <c r="D15" s="96">
        <v>346</v>
      </c>
      <c r="E15" s="476">
        <f t="shared" si="0"/>
        <v>0.93513513513513513</v>
      </c>
      <c r="F15" s="96">
        <v>9</v>
      </c>
      <c r="G15" s="477">
        <f t="shared" si="1"/>
        <v>2.4324324324324326E-2</v>
      </c>
      <c r="H15" s="321">
        <f t="shared" si="2"/>
        <v>0.95945945945945943</v>
      </c>
      <c r="I15" s="96">
        <v>12</v>
      </c>
      <c r="J15" s="477">
        <f t="shared" si="3"/>
        <v>3.2432432432432434E-2</v>
      </c>
      <c r="K15" s="96">
        <v>3</v>
      </c>
      <c r="L15" s="477">
        <f t="shared" si="4"/>
        <v>8.1081081081081086E-3</v>
      </c>
      <c r="M15" s="489" t="s">
        <v>336</v>
      </c>
      <c r="N15" s="486" t="s">
        <v>336</v>
      </c>
      <c r="Q15" s="695"/>
    </row>
    <row r="16" spans="2:17" x14ac:dyDescent="0.45">
      <c r="B16" s="173" t="s">
        <v>53</v>
      </c>
      <c r="C16" s="96">
        <f t="shared" si="5"/>
        <v>263</v>
      </c>
      <c r="D16" s="96">
        <v>228</v>
      </c>
      <c r="E16" s="476">
        <f t="shared" si="0"/>
        <v>0.86692015209125473</v>
      </c>
      <c r="F16" s="96">
        <v>3</v>
      </c>
      <c r="G16" s="477">
        <f t="shared" si="1"/>
        <v>1.1406844106463879E-2</v>
      </c>
      <c r="H16" s="321">
        <f t="shared" si="2"/>
        <v>0.87832699619771859</v>
      </c>
      <c r="I16" s="96">
        <v>32</v>
      </c>
      <c r="J16" s="477">
        <f t="shared" si="3"/>
        <v>0.12167300380228137</v>
      </c>
      <c r="K16" s="96">
        <v>0</v>
      </c>
      <c r="L16" s="477">
        <f t="shared" si="4"/>
        <v>0</v>
      </c>
      <c r="M16" s="489" t="s">
        <v>33</v>
      </c>
      <c r="N16" s="486"/>
      <c r="Q16" s="695"/>
    </row>
    <row r="17" spans="2:23" x14ac:dyDescent="0.45">
      <c r="B17" s="173" t="s">
        <v>54</v>
      </c>
      <c r="C17" s="96">
        <f t="shared" si="5"/>
        <v>102</v>
      </c>
      <c r="D17" s="96">
        <v>96</v>
      </c>
      <c r="E17" s="476">
        <f t="shared" si="0"/>
        <v>0.94117647058823528</v>
      </c>
      <c r="F17" s="96">
        <v>0</v>
      </c>
      <c r="G17" s="477">
        <f t="shared" si="1"/>
        <v>0</v>
      </c>
      <c r="H17" s="321">
        <f t="shared" si="2"/>
        <v>0.94117647058823528</v>
      </c>
      <c r="I17" s="96">
        <v>1</v>
      </c>
      <c r="J17" s="477">
        <f t="shared" si="3"/>
        <v>9.8039215686274508E-3</v>
      </c>
      <c r="K17" s="96">
        <v>5</v>
      </c>
      <c r="L17" s="477">
        <f t="shared" si="4"/>
        <v>4.9019607843137254E-2</v>
      </c>
      <c r="M17" s="489"/>
      <c r="N17" s="486"/>
      <c r="Q17" s="695"/>
    </row>
    <row r="18" spans="2:23" x14ac:dyDescent="0.45">
      <c r="B18" s="173" t="s">
        <v>55</v>
      </c>
      <c r="C18" s="96">
        <f t="shared" si="5"/>
        <v>171</v>
      </c>
      <c r="D18" s="96">
        <v>164</v>
      </c>
      <c r="E18" s="476">
        <f t="shared" si="0"/>
        <v>0.95906432748538006</v>
      </c>
      <c r="F18" s="96">
        <v>2</v>
      </c>
      <c r="G18" s="477">
        <f t="shared" si="1"/>
        <v>1.1695906432748537E-2</v>
      </c>
      <c r="H18" s="321">
        <f t="shared" si="2"/>
        <v>0.9707602339181286</v>
      </c>
      <c r="I18" s="96">
        <v>2</v>
      </c>
      <c r="J18" s="477">
        <f t="shared" si="3"/>
        <v>1.1695906432748537E-2</v>
      </c>
      <c r="K18" s="96">
        <v>3</v>
      </c>
      <c r="L18" s="477">
        <f t="shared" si="4"/>
        <v>1.7543859649122806E-2</v>
      </c>
      <c r="M18" s="489" t="s">
        <v>20</v>
      </c>
      <c r="N18" s="486"/>
      <c r="Q18" s="695"/>
    </row>
    <row r="19" spans="2:23" x14ac:dyDescent="0.45">
      <c r="B19" s="173" t="s">
        <v>56</v>
      </c>
      <c r="C19" s="96">
        <f t="shared" si="5"/>
        <v>350</v>
      </c>
      <c r="D19" s="96">
        <v>314</v>
      </c>
      <c r="E19" s="476">
        <f t="shared" si="0"/>
        <v>0.89714285714285713</v>
      </c>
      <c r="F19" s="96">
        <v>16</v>
      </c>
      <c r="G19" s="477">
        <f t="shared" si="1"/>
        <v>4.5714285714285714E-2</v>
      </c>
      <c r="H19" s="321">
        <f t="shared" si="2"/>
        <v>0.94285714285714284</v>
      </c>
      <c r="I19" s="96">
        <v>8</v>
      </c>
      <c r="J19" s="477">
        <f t="shared" si="3"/>
        <v>2.2857142857142857E-2</v>
      </c>
      <c r="K19" s="96">
        <v>12</v>
      </c>
      <c r="L19" s="477">
        <f t="shared" si="4"/>
        <v>3.4285714285714287E-2</v>
      </c>
      <c r="M19" s="489"/>
      <c r="N19" s="486" t="s">
        <v>20</v>
      </c>
      <c r="Q19" s="695"/>
    </row>
    <row r="20" spans="2:23" x14ac:dyDescent="0.45">
      <c r="B20" s="173" t="s">
        <v>14</v>
      </c>
      <c r="C20" s="96">
        <f>SUM(D20,F20,I20,K20)</f>
        <v>86</v>
      </c>
      <c r="D20" s="96">
        <v>86</v>
      </c>
      <c r="E20" s="476">
        <f>D20/C20</f>
        <v>1</v>
      </c>
      <c r="F20" s="96">
        <v>0</v>
      </c>
      <c r="G20" s="477">
        <f>F20/C20</f>
        <v>0</v>
      </c>
      <c r="H20" s="321">
        <f t="shared" si="2"/>
        <v>1</v>
      </c>
      <c r="I20" s="96">
        <v>0</v>
      </c>
      <c r="J20" s="477">
        <f>I20/C20</f>
        <v>0</v>
      </c>
      <c r="K20" s="96">
        <v>0</v>
      </c>
      <c r="L20" s="477">
        <f>K20/C20</f>
        <v>0</v>
      </c>
      <c r="M20" s="489" t="s">
        <v>336</v>
      </c>
      <c r="N20" s="486" t="s">
        <v>20</v>
      </c>
      <c r="Q20" s="695"/>
    </row>
    <row r="21" spans="2:23" x14ac:dyDescent="0.45">
      <c r="B21" s="226" t="s">
        <v>581</v>
      </c>
      <c r="C21" s="164">
        <f t="shared" si="5"/>
        <v>240</v>
      </c>
      <c r="D21" s="164">
        <v>201</v>
      </c>
      <c r="E21" s="478">
        <f t="shared" si="0"/>
        <v>0.83750000000000002</v>
      </c>
      <c r="F21" s="164">
        <v>2</v>
      </c>
      <c r="G21" s="212">
        <f t="shared" si="1"/>
        <v>8.3333333333333332E-3</v>
      </c>
      <c r="H21" s="479">
        <f t="shared" si="2"/>
        <v>0.84583333333333333</v>
      </c>
      <c r="I21" s="164">
        <v>30</v>
      </c>
      <c r="J21" s="212">
        <f t="shared" si="3"/>
        <v>0.125</v>
      </c>
      <c r="K21" s="164">
        <v>7</v>
      </c>
      <c r="L21" s="212">
        <f t="shared" si="4"/>
        <v>2.9166666666666667E-2</v>
      </c>
      <c r="M21" s="351" t="s">
        <v>31</v>
      </c>
      <c r="N21" s="487" t="s">
        <v>31</v>
      </c>
      <c r="Q21" s="695"/>
    </row>
    <row r="22" spans="2:23" ht="23.25" x14ac:dyDescent="0.45">
      <c r="B22" s="245" t="s">
        <v>370</v>
      </c>
      <c r="C22" s="480">
        <f>SUM(C8:C21)</f>
        <v>3198</v>
      </c>
      <c r="D22" s="480">
        <f>SUM(D8:D21)</f>
        <v>2881</v>
      </c>
      <c r="E22" s="433">
        <f>D22/C22</f>
        <v>0.90087554721701069</v>
      </c>
      <c r="F22" s="480">
        <f>SUM(F8:F21)</f>
        <v>76</v>
      </c>
      <c r="G22" s="91">
        <f t="shared" si="1"/>
        <v>2.3764853033145718E-2</v>
      </c>
      <c r="H22" s="32">
        <f t="shared" si="2"/>
        <v>0.92464040025015637</v>
      </c>
      <c r="I22" s="480">
        <f>SUM(I8:I21)</f>
        <v>191</v>
      </c>
      <c r="J22" s="91">
        <f t="shared" si="3"/>
        <v>5.9724828017510945E-2</v>
      </c>
      <c r="K22" s="480">
        <f>SUM(K8:K21)</f>
        <v>50</v>
      </c>
      <c r="L22" s="322">
        <f t="shared" si="4"/>
        <v>1.5634771732332707E-2</v>
      </c>
    </row>
    <row r="23" spans="2:23" ht="23.25" x14ac:dyDescent="0.45">
      <c r="B23" s="245" t="s">
        <v>371</v>
      </c>
      <c r="C23" s="480">
        <f>SUM(C8:C20)+D21</f>
        <v>3159</v>
      </c>
      <c r="D23" s="480">
        <f>SUM(D8:D21)</f>
        <v>2881</v>
      </c>
      <c r="E23" s="433">
        <f>D23/C23</f>
        <v>0.91199746755302313</v>
      </c>
      <c r="F23" s="480">
        <f>SUM(F8:F20)</f>
        <v>74</v>
      </c>
      <c r="G23" s="91">
        <f>F23/C23</f>
        <v>2.3425134536245649E-2</v>
      </c>
      <c r="H23" s="481">
        <f t="shared" si="2"/>
        <v>0.93542260208926875</v>
      </c>
      <c r="I23" s="480">
        <f>SUM(I8:I20)</f>
        <v>161</v>
      </c>
      <c r="J23" s="91">
        <f>I23/C23</f>
        <v>5.0965495409939852E-2</v>
      </c>
      <c r="K23" s="480">
        <f>SUM(K8:K20)</f>
        <v>43</v>
      </c>
      <c r="L23" s="322">
        <f>K23/C23</f>
        <v>1.361190250079139E-2</v>
      </c>
      <c r="R23" s="64"/>
      <c r="V23" s="64"/>
    </row>
    <row r="24" spans="2:23" x14ac:dyDescent="0.45">
      <c r="B24" s="31" t="s">
        <v>555</v>
      </c>
      <c r="R24" s="64"/>
      <c r="S24" s="64"/>
      <c r="T24" s="64"/>
      <c r="V24" s="64"/>
      <c r="W24" s="64"/>
    </row>
    <row r="25" spans="2:23" x14ac:dyDescent="0.45">
      <c r="B25" s="56" t="s">
        <v>579</v>
      </c>
      <c r="S25" s="64"/>
      <c r="T25" s="64"/>
      <c r="W25" s="64"/>
    </row>
    <row r="26" spans="2:23" x14ac:dyDescent="0.45">
      <c r="B26" s="72" t="s">
        <v>606</v>
      </c>
      <c r="Q26" s="64"/>
      <c r="U26" s="64"/>
      <c r="V26" s="64"/>
    </row>
    <row r="27" spans="2:23" ht="39" customHeight="1" x14ac:dyDescent="0.45">
      <c r="B27" s="923" t="s">
        <v>583</v>
      </c>
      <c r="C27" s="923"/>
      <c r="D27" s="923"/>
      <c r="E27" s="923"/>
      <c r="F27" s="923"/>
      <c r="G27" s="923"/>
      <c r="H27" s="923"/>
      <c r="I27" s="923"/>
      <c r="J27" s="923"/>
      <c r="K27" s="923"/>
      <c r="L27" s="923"/>
      <c r="M27" s="923"/>
      <c r="N27" s="923"/>
    </row>
    <row r="28" spans="2:23" x14ac:dyDescent="0.45">
      <c r="B28" s="72" t="s">
        <v>464</v>
      </c>
    </row>
    <row r="29" spans="2:23" x14ac:dyDescent="0.45">
      <c r="B29" s="421" t="s">
        <v>468</v>
      </c>
      <c r="C29" s="56" t="s">
        <v>673</v>
      </c>
      <c r="Q29" s="64"/>
      <c r="U29" s="64"/>
    </row>
    <row r="30" spans="2:23" x14ac:dyDescent="0.45">
      <c r="B30" s="422" t="s">
        <v>469</v>
      </c>
      <c r="C30" s="56" t="s">
        <v>674</v>
      </c>
      <c r="O30" s="9"/>
      <c r="Q30" s="55"/>
    </row>
    <row r="32" spans="2:23" x14ac:dyDescent="0.45">
      <c r="O32" s="80"/>
    </row>
    <row r="33" spans="2:19" ht="30" customHeight="1" x14ac:dyDescent="0.45">
      <c r="B33" s="865" t="s">
        <v>545</v>
      </c>
      <c r="C33" s="865"/>
      <c r="D33" s="865"/>
      <c r="E33" s="865"/>
      <c r="F33" s="865"/>
      <c r="G33" s="865"/>
      <c r="H33" s="865"/>
      <c r="I33" s="29"/>
      <c r="J33" s="29"/>
      <c r="K33" s="29"/>
      <c r="L33" s="29"/>
      <c r="M33" s="29"/>
      <c r="O33" s="80"/>
    </row>
    <row r="35" spans="2:19" x14ac:dyDescent="0.45">
      <c r="B35" s="900" t="s">
        <v>65</v>
      </c>
      <c r="C35" s="852" t="s">
        <v>584</v>
      </c>
      <c r="D35" s="850" t="s">
        <v>21</v>
      </c>
      <c r="E35" s="850"/>
      <c r="F35" s="852" t="s">
        <v>22</v>
      </c>
      <c r="G35" s="854"/>
    </row>
    <row r="36" spans="2:19" ht="45.75" customHeight="1" x14ac:dyDescent="0.45">
      <c r="B36" s="924"/>
      <c r="C36" s="853"/>
      <c r="D36" s="891"/>
      <c r="E36" s="891"/>
      <c r="F36" s="890"/>
      <c r="G36" s="925"/>
    </row>
    <row r="37" spans="2:19" x14ac:dyDescent="0.45">
      <c r="B37" s="901"/>
      <c r="C37" s="59" t="s">
        <v>4</v>
      </c>
      <c r="D37" s="59" t="s">
        <v>5</v>
      </c>
      <c r="E37" s="59" t="s">
        <v>6</v>
      </c>
      <c r="F37" s="141" t="s">
        <v>5</v>
      </c>
      <c r="G37" s="142" t="s">
        <v>6</v>
      </c>
    </row>
    <row r="38" spans="2:19" x14ac:dyDescent="0.45">
      <c r="B38" s="173" t="s">
        <v>7</v>
      </c>
      <c r="C38" s="244">
        <f>SUM(D38,F38)</f>
        <v>156</v>
      </c>
      <c r="D38" s="244">
        <v>148</v>
      </c>
      <c r="E38" s="475">
        <f t="shared" ref="E38:E51" si="6">D38/C38</f>
        <v>0.94871794871794868</v>
      </c>
      <c r="F38" s="244">
        <v>8</v>
      </c>
      <c r="G38" s="490">
        <f t="shared" ref="G38:G51" si="7">F38/C38</f>
        <v>5.128205128205128E-2</v>
      </c>
    </row>
    <row r="39" spans="2:19" x14ac:dyDescent="0.45">
      <c r="B39" s="173" t="s">
        <v>8</v>
      </c>
      <c r="C39" s="96">
        <f>SUM(D39,F39)</f>
        <v>183</v>
      </c>
      <c r="D39" s="96">
        <v>181</v>
      </c>
      <c r="E39" s="321">
        <f t="shared" si="6"/>
        <v>0.98907103825136611</v>
      </c>
      <c r="F39" s="96">
        <v>2</v>
      </c>
      <c r="G39" s="30">
        <f t="shared" si="7"/>
        <v>1.092896174863388E-2</v>
      </c>
    </row>
    <row r="40" spans="2:19" x14ac:dyDescent="0.45">
      <c r="B40" s="173" t="s">
        <v>9</v>
      </c>
      <c r="C40" s="96">
        <f t="shared" ref="C40:C50" si="8">SUM(D40,F40)</f>
        <v>205</v>
      </c>
      <c r="D40" s="96">
        <v>197</v>
      </c>
      <c r="E40" s="321">
        <f t="shared" si="6"/>
        <v>0.96097560975609753</v>
      </c>
      <c r="F40" s="96">
        <v>8</v>
      </c>
      <c r="G40" s="30">
        <f t="shared" si="7"/>
        <v>3.9024390243902439E-2</v>
      </c>
    </row>
    <row r="41" spans="2:19" x14ac:dyDescent="0.45">
      <c r="B41" s="173" t="s">
        <v>10</v>
      </c>
      <c r="C41" s="96">
        <f t="shared" si="8"/>
        <v>194</v>
      </c>
      <c r="D41" s="96">
        <v>190</v>
      </c>
      <c r="E41" s="321">
        <f t="shared" si="6"/>
        <v>0.97938144329896903</v>
      </c>
      <c r="F41" s="96">
        <v>4</v>
      </c>
      <c r="G41" s="30">
        <f t="shared" si="7"/>
        <v>2.0618556701030927E-2</v>
      </c>
    </row>
    <row r="42" spans="2:19" x14ac:dyDescent="0.45">
      <c r="B42" s="173" t="s">
        <v>11</v>
      </c>
      <c r="C42" s="96">
        <f t="shared" si="8"/>
        <v>243</v>
      </c>
      <c r="D42" s="96">
        <v>241</v>
      </c>
      <c r="E42" s="321">
        <f t="shared" si="6"/>
        <v>0.99176954732510292</v>
      </c>
      <c r="F42" s="96">
        <v>2</v>
      </c>
      <c r="G42" s="30">
        <f t="shared" si="7"/>
        <v>8.23045267489712E-3</v>
      </c>
    </row>
    <row r="43" spans="2:19" x14ac:dyDescent="0.45">
      <c r="B43" s="173" t="s">
        <v>12</v>
      </c>
      <c r="C43" s="96">
        <f t="shared" si="8"/>
        <v>324</v>
      </c>
      <c r="D43" s="96">
        <v>306</v>
      </c>
      <c r="E43" s="321">
        <f t="shared" si="6"/>
        <v>0.94444444444444442</v>
      </c>
      <c r="F43" s="96">
        <v>18</v>
      </c>
      <c r="G43" s="30">
        <f t="shared" si="7"/>
        <v>5.5555555555555552E-2</v>
      </c>
    </row>
    <row r="44" spans="2:19" x14ac:dyDescent="0.45">
      <c r="B44" s="173" t="s">
        <v>52</v>
      </c>
      <c r="C44" s="96">
        <f t="shared" si="8"/>
        <v>185</v>
      </c>
      <c r="D44" s="96">
        <v>183</v>
      </c>
      <c r="E44" s="321">
        <f t="shared" si="6"/>
        <v>0.98918918918918919</v>
      </c>
      <c r="F44" s="96">
        <v>2</v>
      </c>
      <c r="G44" s="30">
        <f t="shared" si="7"/>
        <v>1.0810810810810811E-2</v>
      </c>
    </row>
    <row r="45" spans="2:19" x14ac:dyDescent="0.45">
      <c r="B45" s="173" t="s">
        <v>13</v>
      </c>
      <c r="C45" s="96">
        <f t="shared" si="8"/>
        <v>355</v>
      </c>
      <c r="D45" s="96">
        <v>346</v>
      </c>
      <c r="E45" s="321">
        <f t="shared" si="6"/>
        <v>0.9746478873239437</v>
      </c>
      <c r="F45" s="96">
        <v>9</v>
      </c>
      <c r="G45" s="30">
        <f t="shared" si="7"/>
        <v>2.5352112676056339E-2</v>
      </c>
    </row>
    <row r="46" spans="2:19" x14ac:dyDescent="0.45">
      <c r="B46" s="173" t="s">
        <v>53</v>
      </c>
      <c r="C46" s="96">
        <f t="shared" si="8"/>
        <v>231</v>
      </c>
      <c r="D46" s="96">
        <v>228</v>
      </c>
      <c r="E46" s="321">
        <f t="shared" si="6"/>
        <v>0.98701298701298701</v>
      </c>
      <c r="F46" s="96">
        <v>3</v>
      </c>
      <c r="G46" s="30">
        <f t="shared" si="7"/>
        <v>1.2987012987012988E-2</v>
      </c>
    </row>
    <row r="47" spans="2:19" x14ac:dyDescent="0.45">
      <c r="B47" s="173" t="s">
        <v>54</v>
      </c>
      <c r="C47" s="96">
        <f t="shared" si="8"/>
        <v>96</v>
      </c>
      <c r="D47" s="96">
        <v>96</v>
      </c>
      <c r="E47" s="321">
        <f t="shared" si="6"/>
        <v>1</v>
      </c>
      <c r="F47" s="96">
        <v>0</v>
      </c>
      <c r="G47" s="30">
        <f t="shared" si="7"/>
        <v>0</v>
      </c>
      <c r="Q47" s="64"/>
    </row>
    <row r="48" spans="2:19" x14ac:dyDescent="0.45">
      <c r="B48" s="173" t="s">
        <v>55</v>
      </c>
      <c r="C48" s="96">
        <f t="shared" si="8"/>
        <v>166</v>
      </c>
      <c r="D48" s="96">
        <v>164</v>
      </c>
      <c r="E48" s="321">
        <f t="shared" si="6"/>
        <v>0.98795180722891562</v>
      </c>
      <c r="F48" s="96">
        <v>2</v>
      </c>
      <c r="G48" s="30">
        <f t="shared" si="7"/>
        <v>1.2048192771084338E-2</v>
      </c>
      <c r="S48" s="64"/>
    </row>
    <row r="49" spans="2:21" x14ac:dyDescent="0.45">
      <c r="B49" s="173" t="s">
        <v>56</v>
      </c>
      <c r="C49" s="96">
        <f t="shared" si="8"/>
        <v>330</v>
      </c>
      <c r="D49" s="96">
        <v>314</v>
      </c>
      <c r="E49" s="321">
        <f t="shared" si="6"/>
        <v>0.95151515151515154</v>
      </c>
      <c r="F49" s="96">
        <v>16</v>
      </c>
      <c r="G49" s="30">
        <f t="shared" si="7"/>
        <v>4.8484848484848485E-2</v>
      </c>
      <c r="R49" s="64"/>
      <c r="U49" s="64"/>
    </row>
    <row r="50" spans="2:21" x14ac:dyDescent="0.45">
      <c r="B50" s="173" t="s">
        <v>14</v>
      </c>
      <c r="C50" s="96">
        <f t="shared" si="8"/>
        <v>86</v>
      </c>
      <c r="D50" s="96">
        <v>86</v>
      </c>
      <c r="E50" s="321">
        <f t="shared" si="6"/>
        <v>1</v>
      </c>
      <c r="F50" s="96">
        <v>0</v>
      </c>
      <c r="G50" s="30">
        <f t="shared" si="7"/>
        <v>0</v>
      </c>
      <c r="Q50" s="64"/>
      <c r="T50" s="64"/>
      <c r="U50" s="64"/>
    </row>
    <row r="51" spans="2:21" x14ac:dyDescent="0.45">
      <c r="B51" s="173" t="s">
        <v>358</v>
      </c>
      <c r="C51" s="164">
        <f>SUM(D51,F51)</f>
        <v>203</v>
      </c>
      <c r="D51" s="164">
        <v>201</v>
      </c>
      <c r="E51" s="479">
        <f t="shared" si="6"/>
        <v>0.99014778325123154</v>
      </c>
      <c r="F51" s="164">
        <v>2</v>
      </c>
      <c r="G51" s="491">
        <f t="shared" si="7"/>
        <v>9.852216748768473E-3</v>
      </c>
    </row>
    <row r="52" spans="2:21" ht="23.25" x14ac:dyDescent="0.45">
      <c r="B52" s="427" t="s">
        <v>370</v>
      </c>
      <c r="C52" s="482">
        <f>SUM(C38:C51)</f>
        <v>2957</v>
      </c>
      <c r="D52" s="482">
        <f>SUM(D38:D51)</f>
        <v>2881</v>
      </c>
      <c r="E52" s="483">
        <f>D52/C52</f>
        <v>0.97429827527899904</v>
      </c>
      <c r="F52" s="482">
        <f>SUM(F38:F51)</f>
        <v>76</v>
      </c>
      <c r="G52" s="484">
        <f>F52/C52</f>
        <v>2.5701724721001015E-2</v>
      </c>
    </row>
    <row r="53" spans="2:21" x14ac:dyDescent="0.45">
      <c r="B53" s="31" t="s">
        <v>568</v>
      </c>
    </row>
    <row r="54" spans="2:21" s="56" customFormat="1" ht="11.65" x14ac:dyDescent="0.45">
      <c r="B54" s="933" t="s">
        <v>579</v>
      </c>
      <c r="C54" s="933"/>
      <c r="D54" s="933"/>
      <c r="E54" s="933"/>
      <c r="F54" s="933"/>
      <c r="G54" s="933"/>
      <c r="H54" s="933"/>
      <c r="I54" s="933"/>
      <c r="J54" s="933"/>
      <c r="K54" s="933"/>
      <c r="L54" s="933"/>
      <c r="M54" s="933"/>
      <c r="N54" s="933"/>
    </row>
    <row r="55" spans="2:21" ht="28.5" customHeight="1" x14ac:dyDescent="0.45">
      <c r="B55" s="923" t="s">
        <v>513</v>
      </c>
      <c r="C55" s="923"/>
      <c r="D55" s="923"/>
      <c r="E55" s="923"/>
      <c r="F55" s="923"/>
      <c r="G55" s="923"/>
      <c r="H55" s="923"/>
      <c r="I55" s="923"/>
      <c r="J55" s="923"/>
      <c r="K55" s="923"/>
      <c r="L55" s="923"/>
      <c r="M55" s="923"/>
      <c r="N55" s="923"/>
    </row>
    <row r="56" spans="2:21" x14ac:dyDescent="0.45">
      <c r="B56" s="72" t="s">
        <v>512</v>
      </c>
    </row>
    <row r="57" spans="2:21" x14ac:dyDescent="0.45">
      <c r="B57" s="421" t="s">
        <v>468</v>
      </c>
      <c r="C57" s="56" t="s">
        <v>673</v>
      </c>
    </row>
    <row r="58" spans="2:21" x14ac:dyDescent="0.45">
      <c r="B58" s="422" t="s">
        <v>469</v>
      </c>
      <c r="C58" s="56" t="s">
        <v>674</v>
      </c>
    </row>
  </sheetData>
  <mergeCells count="18">
    <mergeCell ref="B33:H33"/>
    <mergeCell ref="B27:N27"/>
    <mergeCell ref="N5:N7"/>
    <mergeCell ref="B3:M3"/>
    <mergeCell ref="B5:B7"/>
    <mergeCell ref="C5:C6"/>
    <mergeCell ref="D5:E6"/>
    <mergeCell ref="F5:G6"/>
    <mergeCell ref="H5:H6"/>
    <mergeCell ref="I5:J6"/>
    <mergeCell ref="K5:L6"/>
    <mergeCell ref="M5:M7"/>
    <mergeCell ref="B55:N55"/>
    <mergeCell ref="B35:B37"/>
    <mergeCell ref="C35:C36"/>
    <mergeCell ref="D35:E36"/>
    <mergeCell ref="F35:G36"/>
    <mergeCell ref="B54:N54"/>
  </mergeCells>
  <conditionalFormatting sqref="E38:E51">
    <cfRule type="top10" dxfId="218" priority="7" bottom="1" rank="1"/>
    <cfRule type="top10" dxfId="217" priority="8" rank="1"/>
  </conditionalFormatting>
  <conditionalFormatting sqref="H8:H21">
    <cfRule type="top10" dxfId="216" priority="21" bottom="1" rank="1"/>
    <cfRule type="top10" dxfId="215" priority="22" rank="1"/>
  </conditionalFormatting>
  <conditionalFormatting sqref="M8:N21">
    <cfRule type="cellIs" dxfId="214" priority="1" operator="equal">
      <formula>"Positive alert"</formula>
    </cfRule>
    <cfRule type="cellIs" dxfId="213" priority="2" operator="equal">
      <formula>"Negative alert"</formula>
    </cfRule>
    <cfRule type="cellIs" dxfId="212" priority="3" operator="equal">
      <formula>"Negative outlier"</formula>
    </cfRule>
    <cfRule type="cellIs" dxfId="211" priority="4" operator="equal">
      <formula>"Positive outlier"</formula>
    </cfRule>
    <cfRule type="cellIs" dxfId="210" priority="5" operator="equal">
      <formula>"Negative alert x2"</formula>
    </cfRule>
    <cfRule type="cellIs" dxfId="209" priority="6" operator="equal">
      <formula>"Positive alert x2"</formula>
    </cfRule>
  </conditionalFormatting>
  <conditionalFormatting sqref="S43:S53 S55:S56">
    <cfRule type="top10" dxfId="208" priority="19" bottom="1" rank="1"/>
    <cfRule type="top10" dxfId="207" priority="20" rank="1"/>
  </conditionalFormatting>
  <hyperlinks>
    <hyperlink ref="B1" location="TOC!A1" display="TOC" xr:uid="{00000000-0004-0000-1100-000000000000}"/>
  </hyperlinks>
  <pageMargins left="0.7" right="0.7" top="0.75" bottom="0.75" header="0.3" footer="0.3"/>
  <pageSetup paperSize="9" scale="54" orientation="landscape" r:id="rId1"/>
  <colBreaks count="1" manualBreakCount="1">
    <brk id="16" max="4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FFF6D9"/>
  </sheetPr>
  <dimension ref="B1:AA72"/>
  <sheetViews>
    <sheetView zoomScale="90" zoomScaleNormal="90" zoomScaleSheetLayoutView="90" workbookViewId="0">
      <selection activeCell="B2" sqref="B2"/>
    </sheetView>
  </sheetViews>
  <sheetFormatPr defaultColWidth="9.1328125" defaultRowHeight="14.25" x14ac:dyDescent="0.45"/>
  <cols>
    <col min="1" max="1" width="5.86328125" style="54" customWidth="1"/>
    <col min="2" max="2" width="18.73046875" style="54" customWidth="1"/>
    <col min="3" max="3" width="14.73046875" style="54" customWidth="1"/>
    <col min="4" max="11" width="10.73046875" style="54" customWidth="1"/>
    <col min="12" max="12" width="11.86328125" style="54" customWidth="1"/>
    <col min="13" max="13" width="10.73046875" style="54" customWidth="1"/>
    <col min="14" max="14" width="14.1328125" style="54" customWidth="1"/>
    <col min="15" max="15" width="18.1328125" style="54" customWidth="1"/>
    <col min="16" max="16" width="15.265625" style="54" customWidth="1"/>
    <col min="17" max="17" width="10.73046875" style="54" customWidth="1"/>
    <col min="18" max="18" width="10.1328125" style="54" customWidth="1"/>
    <col min="19" max="20" width="9.1328125" style="54"/>
    <col min="21" max="21" width="9.1328125" style="54" customWidth="1"/>
    <col min="22" max="16384" width="9.1328125" style="54"/>
  </cols>
  <sheetData>
    <row r="1" spans="2:17" x14ac:dyDescent="0.45">
      <c r="B1" s="55" t="s">
        <v>46</v>
      </c>
    </row>
    <row r="2" spans="2:17" x14ac:dyDescent="0.45">
      <c r="B2" s="55"/>
    </row>
    <row r="3" spans="2:17" s="198" customFormat="1" ht="15.75" x14ac:dyDescent="0.45">
      <c r="B3" s="34" t="s">
        <v>599</v>
      </c>
    </row>
    <row r="5" spans="2:17" ht="45" customHeight="1" x14ac:dyDescent="0.45">
      <c r="B5" s="936" t="s">
        <v>57</v>
      </c>
      <c r="C5" s="193" t="s">
        <v>504</v>
      </c>
      <c r="D5" s="938" t="s">
        <v>68</v>
      </c>
      <c r="E5" s="938"/>
      <c r="F5" s="938" t="s">
        <v>69</v>
      </c>
      <c r="G5" s="938"/>
      <c r="H5" s="938" t="s">
        <v>70</v>
      </c>
      <c r="I5" s="938"/>
      <c r="J5" s="938" t="s">
        <v>2</v>
      </c>
      <c r="K5" s="938"/>
      <c r="L5" s="493" t="s">
        <v>264</v>
      </c>
      <c r="M5" s="939" t="s">
        <v>3</v>
      </c>
      <c r="N5" s="939"/>
      <c r="O5" s="900" t="s">
        <v>77</v>
      </c>
      <c r="P5" s="934" t="s">
        <v>576</v>
      </c>
    </row>
    <row r="6" spans="2:17" x14ac:dyDescent="0.45">
      <c r="B6" s="937"/>
      <c r="C6" s="260" t="s">
        <v>4</v>
      </c>
      <c r="D6" s="260" t="s">
        <v>5</v>
      </c>
      <c r="E6" s="260" t="s">
        <v>6</v>
      </c>
      <c r="F6" s="260" t="s">
        <v>5</v>
      </c>
      <c r="G6" s="260" t="s">
        <v>6</v>
      </c>
      <c r="H6" s="260" t="s">
        <v>5</v>
      </c>
      <c r="I6" s="260" t="s">
        <v>6</v>
      </c>
      <c r="J6" s="260" t="s">
        <v>5</v>
      </c>
      <c r="K6" s="260" t="s">
        <v>6</v>
      </c>
      <c r="L6" s="261" t="s">
        <v>6</v>
      </c>
      <c r="M6" s="425" t="s">
        <v>5</v>
      </c>
      <c r="N6" s="425" t="s">
        <v>6</v>
      </c>
      <c r="O6" s="924"/>
      <c r="P6" s="935"/>
    </row>
    <row r="7" spans="2:17" x14ac:dyDescent="0.45">
      <c r="B7" s="263" t="s">
        <v>7</v>
      </c>
      <c r="C7" s="244">
        <f>SUM(D7,F7,H7,J7,M7)</f>
        <v>148</v>
      </c>
      <c r="D7" s="244">
        <v>114</v>
      </c>
      <c r="E7" s="475">
        <f t="shared" ref="E7:E21" si="0">D7/C7</f>
        <v>0.77027027027027029</v>
      </c>
      <c r="F7" s="244">
        <v>0</v>
      </c>
      <c r="G7" s="494">
        <f t="shared" ref="G7:G22" si="1">F7/C7</f>
        <v>0</v>
      </c>
      <c r="H7" s="244">
        <v>3</v>
      </c>
      <c r="I7" s="495">
        <f t="shared" ref="I7:I22" si="2">H7/C7</f>
        <v>2.0270270270270271E-2</v>
      </c>
      <c r="J7" s="244">
        <v>31</v>
      </c>
      <c r="K7" s="495">
        <f t="shared" ref="K7:K21" si="3">J7/C7</f>
        <v>0.20945945945945946</v>
      </c>
      <c r="L7" s="496">
        <f>E7+G7+I7+K7</f>
        <v>1</v>
      </c>
      <c r="M7" s="497">
        <v>0</v>
      </c>
      <c r="N7" s="498">
        <f t="shared" ref="N7:N20" si="4">M7/C7</f>
        <v>0</v>
      </c>
      <c r="O7" s="677" t="s">
        <v>32</v>
      </c>
      <c r="P7" s="303" t="s">
        <v>32</v>
      </c>
      <c r="Q7" s="200"/>
    </row>
    <row r="8" spans="2:17" x14ac:dyDescent="0.45">
      <c r="B8" s="199" t="s">
        <v>8</v>
      </c>
      <c r="C8" s="96">
        <f t="shared" ref="C8:C20" si="5">SUM(D8,F8,H8,J8,M8)</f>
        <v>181</v>
      </c>
      <c r="D8" s="96">
        <v>136</v>
      </c>
      <c r="E8" s="321">
        <f t="shared" si="0"/>
        <v>0.75138121546961323</v>
      </c>
      <c r="F8" s="96">
        <v>1</v>
      </c>
      <c r="G8" s="452">
        <f t="shared" si="1"/>
        <v>5.5248618784530384E-3</v>
      </c>
      <c r="H8" s="96">
        <v>0</v>
      </c>
      <c r="I8" s="499">
        <f t="shared" si="2"/>
        <v>0</v>
      </c>
      <c r="J8" s="96">
        <v>44</v>
      </c>
      <c r="K8" s="499">
        <f t="shared" si="3"/>
        <v>0.24309392265193369</v>
      </c>
      <c r="L8" s="500">
        <f t="shared" ref="L8:L20" si="6">E8+G8+I8+K8</f>
        <v>1</v>
      </c>
      <c r="M8" s="446">
        <v>0</v>
      </c>
      <c r="N8" s="501">
        <f t="shared" si="4"/>
        <v>0</v>
      </c>
      <c r="O8" s="105" t="s">
        <v>32</v>
      </c>
      <c r="P8" s="304"/>
      <c r="Q8" s="200"/>
    </row>
    <row r="9" spans="2:17" x14ac:dyDescent="0.45">
      <c r="B9" s="199" t="s">
        <v>9</v>
      </c>
      <c r="C9" s="96">
        <f t="shared" si="5"/>
        <v>197</v>
      </c>
      <c r="D9" s="96">
        <v>141</v>
      </c>
      <c r="E9" s="321">
        <f t="shared" si="0"/>
        <v>0.71573604060913709</v>
      </c>
      <c r="F9" s="96">
        <v>3</v>
      </c>
      <c r="G9" s="452">
        <f t="shared" si="1"/>
        <v>1.5228426395939087E-2</v>
      </c>
      <c r="H9" s="96">
        <v>3</v>
      </c>
      <c r="I9" s="499">
        <f t="shared" si="2"/>
        <v>1.5228426395939087E-2</v>
      </c>
      <c r="J9" s="96">
        <v>42</v>
      </c>
      <c r="K9" s="499">
        <f t="shared" si="3"/>
        <v>0.21319796954314721</v>
      </c>
      <c r="L9" s="500">
        <f t="shared" si="6"/>
        <v>0.95939086294416254</v>
      </c>
      <c r="M9" s="446">
        <v>8</v>
      </c>
      <c r="N9" s="501">
        <f t="shared" si="4"/>
        <v>4.060913705583756E-2</v>
      </c>
      <c r="O9" s="105" t="s">
        <v>32</v>
      </c>
      <c r="P9" s="304" t="s">
        <v>20</v>
      </c>
      <c r="Q9" s="200"/>
    </row>
    <row r="10" spans="2:17" x14ac:dyDescent="0.45">
      <c r="B10" s="199" t="s">
        <v>10</v>
      </c>
      <c r="C10" s="96">
        <f t="shared" si="5"/>
        <v>190</v>
      </c>
      <c r="D10" s="96">
        <v>166</v>
      </c>
      <c r="E10" s="321">
        <f t="shared" si="0"/>
        <v>0.87368421052631584</v>
      </c>
      <c r="F10" s="96">
        <v>0</v>
      </c>
      <c r="G10" s="452">
        <f t="shared" si="1"/>
        <v>0</v>
      </c>
      <c r="H10" s="96">
        <v>2</v>
      </c>
      <c r="I10" s="499">
        <f t="shared" si="2"/>
        <v>1.0526315789473684E-2</v>
      </c>
      <c r="J10" s="96">
        <v>22</v>
      </c>
      <c r="K10" s="499">
        <f t="shared" si="3"/>
        <v>0.11578947368421053</v>
      </c>
      <c r="L10" s="500">
        <f t="shared" si="6"/>
        <v>1</v>
      </c>
      <c r="M10" s="446">
        <v>0</v>
      </c>
      <c r="N10" s="501">
        <f t="shared" si="4"/>
        <v>0</v>
      </c>
      <c r="O10" s="105" t="s">
        <v>32</v>
      </c>
      <c r="P10" s="304" t="s">
        <v>32</v>
      </c>
      <c r="Q10" s="200"/>
    </row>
    <row r="11" spans="2:17" x14ac:dyDescent="0.45">
      <c r="B11" s="199" t="s">
        <v>11</v>
      </c>
      <c r="C11" s="96">
        <f t="shared" si="5"/>
        <v>241</v>
      </c>
      <c r="D11" s="96">
        <v>141</v>
      </c>
      <c r="E11" s="321">
        <f t="shared" si="0"/>
        <v>0.58506224066390045</v>
      </c>
      <c r="F11" s="96">
        <v>0</v>
      </c>
      <c r="G11" s="452">
        <f t="shared" si="1"/>
        <v>0</v>
      </c>
      <c r="H11" s="96">
        <v>0</v>
      </c>
      <c r="I11" s="499">
        <f t="shared" si="2"/>
        <v>0</v>
      </c>
      <c r="J11" s="96">
        <v>16</v>
      </c>
      <c r="K11" s="499">
        <f t="shared" si="3"/>
        <v>6.6390041493775934E-2</v>
      </c>
      <c r="L11" s="500">
        <f t="shared" si="6"/>
        <v>0.65145228215767637</v>
      </c>
      <c r="M11" s="446">
        <v>84</v>
      </c>
      <c r="N11" s="501">
        <f t="shared" si="4"/>
        <v>0.34854771784232363</v>
      </c>
      <c r="O11" s="105"/>
      <c r="P11" s="304" t="s">
        <v>20</v>
      </c>
      <c r="Q11" s="200"/>
    </row>
    <row r="12" spans="2:17" x14ac:dyDescent="0.45">
      <c r="B12" s="199" t="s">
        <v>323</v>
      </c>
      <c r="C12" s="96">
        <f t="shared" si="5"/>
        <v>306</v>
      </c>
      <c r="D12" s="96">
        <v>34</v>
      </c>
      <c r="E12" s="321">
        <f t="shared" si="0"/>
        <v>0.1111111111111111</v>
      </c>
      <c r="F12" s="96">
        <v>0</v>
      </c>
      <c r="G12" s="452">
        <f t="shared" si="1"/>
        <v>0</v>
      </c>
      <c r="H12" s="96">
        <v>0</v>
      </c>
      <c r="I12" s="499">
        <f t="shared" si="2"/>
        <v>0</v>
      </c>
      <c r="J12" s="96">
        <v>62</v>
      </c>
      <c r="K12" s="499">
        <f t="shared" si="3"/>
        <v>0.20261437908496732</v>
      </c>
      <c r="L12" s="500">
        <f t="shared" si="6"/>
        <v>0.31372549019607843</v>
      </c>
      <c r="M12" s="446">
        <v>210</v>
      </c>
      <c r="N12" s="501">
        <f t="shared" si="4"/>
        <v>0.68627450980392157</v>
      </c>
      <c r="O12" s="725" t="s">
        <v>31</v>
      </c>
      <c r="P12" s="288" t="s">
        <v>31</v>
      </c>
      <c r="Q12" s="200"/>
    </row>
    <row r="13" spans="2:17" x14ac:dyDescent="0.45">
      <c r="B13" s="199" t="s">
        <v>52</v>
      </c>
      <c r="C13" s="96">
        <f t="shared" si="5"/>
        <v>183</v>
      </c>
      <c r="D13" s="96">
        <v>142</v>
      </c>
      <c r="E13" s="321">
        <f t="shared" si="0"/>
        <v>0.77595628415300544</v>
      </c>
      <c r="F13" s="96">
        <v>0</v>
      </c>
      <c r="G13" s="452">
        <f t="shared" si="1"/>
        <v>0</v>
      </c>
      <c r="H13" s="96">
        <v>1</v>
      </c>
      <c r="I13" s="499">
        <f t="shared" si="2"/>
        <v>5.4644808743169399E-3</v>
      </c>
      <c r="J13" s="96">
        <v>8</v>
      </c>
      <c r="K13" s="499">
        <f t="shared" si="3"/>
        <v>4.3715846994535519E-2</v>
      </c>
      <c r="L13" s="500">
        <f t="shared" si="6"/>
        <v>0.82513661202185795</v>
      </c>
      <c r="M13" s="446">
        <v>32</v>
      </c>
      <c r="N13" s="501">
        <f t="shared" si="4"/>
        <v>0.17486338797814208</v>
      </c>
      <c r="O13" s="105" t="s">
        <v>32</v>
      </c>
      <c r="P13" s="304" t="s">
        <v>32</v>
      </c>
      <c r="Q13" s="200"/>
    </row>
    <row r="14" spans="2:17" x14ac:dyDescent="0.45">
      <c r="B14" s="199" t="s">
        <v>13</v>
      </c>
      <c r="C14" s="96">
        <f t="shared" si="5"/>
        <v>346</v>
      </c>
      <c r="D14" s="96">
        <v>168</v>
      </c>
      <c r="E14" s="321">
        <f t="shared" si="0"/>
        <v>0.48554913294797686</v>
      </c>
      <c r="F14" s="96">
        <v>8</v>
      </c>
      <c r="G14" s="452">
        <f t="shared" si="1"/>
        <v>2.3121387283236993E-2</v>
      </c>
      <c r="H14" s="96">
        <v>5</v>
      </c>
      <c r="I14" s="499">
        <f t="shared" si="2"/>
        <v>1.4450867052023121E-2</v>
      </c>
      <c r="J14" s="96">
        <v>49</v>
      </c>
      <c r="K14" s="499">
        <f t="shared" si="3"/>
        <v>0.1416184971098266</v>
      </c>
      <c r="L14" s="500">
        <f t="shared" si="6"/>
        <v>0.66473988439306364</v>
      </c>
      <c r="M14" s="446">
        <v>116</v>
      </c>
      <c r="N14" s="501">
        <f t="shared" si="4"/>
        <v>0.33526011560693642</v>
      </c>
      <c r="O14" s="726" t="s">
        <v>31</v>
      </c>
      <c r="P14" s="304" t="s">
        <v>32</v>
      </c>
      <c r="Q14" s="200"/>
    </row>
    <row r="15" spans="2:17" x14ac:dyDescent="0.45">
      <c r="B15" s="199" t="s">
        <v>53</v>
      </c>
      <c r="C15" s="96">
        <f t="shared" si="5"/>
        <v>228</v>
      </c>
      <c r="D15" s="96">
        <v>98</v>
      </c>
      <c r="E15" s="321">
        <f t="shared" si="0"/>
        <v>0.42982456140350878</v>
      </c>
      <c r="F15" s="96">
        <v>0</v>
      </c>
      <c r="G15" s="452">
        <f t="shared" si="1"/>
        <v>0</v>
      </c>
      <c r="H15" s="96">
        <v>6</v>
      </c>
      <c r="I15" s="499">
        <f t="shared" si="2"/>
        <v>2.6315789473684209E-2</v>
      </c>
      <c r="J15" s="96">
        <v>66</v>
      </c>
      <c r="K15" s="499">
        <f t="shared" si="3"/>
        <v>0.28947368421052633</v>
      </c>
      <c r="L15" s="500">
        <f t="shared" si="6"/>
        <v>0.74561403508771928</v>
      </c>
      <c r="M15" s="446">
        <v>58</v>
      </c>
      <c r="N15" s="501">
        <f t="shared" si="4"/>
        <v>0.25438596491228072</v>
      </c>
      <c r="O15" s="726" t="s">
        <v>31</v>
      </c>
      <c r="P15" s="286" t="s">
        <v>31</v>
      </c>
    </row>
    <row r="16" spans="2:17" x14ac:dyDescent="0.45">
      <c r="B16" s="199" t="s">
        <v>54</v>
      </c>
      <c r="C16" s="96">
        <f t="shared" si="5"/>
        <v>96</v>
      </c>
      <c r="D16" s="96">
        <v>85</v>
      </c>
      <c r="E16" s="321">
        <f t="shared" si="0"/>
        <v>0.88541666666666663</v>
      </c>
      <c r="F16" s="96">
        <v>1</v>
      </c>
      <c r="G16" s="452">
        <f t="shared" si="1"/>
        <v>1.0416666666666666E-2</v>
      </c>
      <c r="H16" s="96">
        <v>1</v>
      </c>
      <c r="I16" s="499">
        <f t="shared" si="2"/>
        <v>1.0416666666666666E-2</v>
      </c>
      <c r="J16" s="96">
        <v>8</v>
      </c>
      <c r="K16" s="499">
        <f t="shared" si="3"/>
        <v>8.3333333333333329E-2</v>
      </c>
      <c r="L16" s="500">
        <f t="shared" si="6"/>
        <v>0.98958333333333326</v>
      </c>
      <c r="M16" s="446">
        <v>1</v>
      </c>
      <c r="N16" s="501">
        <f t="shared" si="4"/>
        <v>1.0416666666666666E-2</v>
      </c>
      <c r="O16" s="105" t="s">
        <v>32</v>
      </c>
      <c r="P16" s="304" t="s">
        <v>32</v>
      </c>
    </row>
    <row r="17" spans="2:27" x14ac:dyDescent="0.45">
      <c r="B17" s="199" t="s">
        <v>55</v>
      </c>
      <c r="C17" s="96">
        <f t="shared" si="5"/>
        <v>164</v>
      </c>
      <c r="D17" s="96">
        <v>48</v>
      </c>
      <c r="E17" s="321">
        <f t="shared" si="0"/>
        <v>0.29268292682926828</v>
      </c>
      <c r="F17" s="96">
        <v>0</v>
      </c>
      <c r="G17" s="452">
        <f t="shared" si="1"/>
        <v>0</v>
      </c>
      <c r="H17" s="96">
        <v>2</v>
      </c>
      <c r="I17" s="499">
        <f t="shared" si="2"/>
        <v>1.2195121951219513E-2</v>
      </c>
      <c r="J17" s="96">
        <v>110</v>
      </c>
      <c r="K17" s="499">
        <f t="shared" si="3"/>
        <v>0.67073170731707321</v>
      </c>
      <c r="L17" s="500">
        <f t="shared" si="6"/>
        <v>0.97560975609756095</v>
      </c>
      <c r="M17" s="446">
        <v>4</v>
      </c>
      <c r="N17" s="501">
        <f t="shared" si="4"/>
        <v>2.4390243902439025E-2</v>
      </c>
      <c r="O17" s="105" t="s">
        <v>31</v>
      </c>
      <c r="P17" s="304" t="s">
        <v>31</v>
      </c>
    </row>
    <row r="18" spans="2:27" x14ac:dyDescent="0.45">
      <c r="B18" s="199" t="s">
        <v>56</v>
      </c>
      <c r="C18" s="96">
        <f t="shared" si="5"/>
        <v>314</v>
      </c>
      <c r="D18" s="96">
        <v>79</v>
      </c>
      <c r="E18" s="321">
        <f t="shared" si="0"/>
        <v>0.25159235668789809</v>
      </c>
      <c r="F18" s="96">
        <v>0</v>
      </c>
      <c r="G18" s="452">
        <f t="shared" si="1"/>
        <v>0</v>
      </c>
      <c r="H18" s="96">
        <v>3</v>
      </c>
      <c r="I18" s="499">
        <f t="shared" si="2"/>
        <v>9.5541401273885346E-3</v>
      </c>
      <c r="J18" s="96">
        <v>229</v>
      </c>
      <c r="K18" s="499">
        <f t="shared" si="3"/>
        <v>0.72929936305732479</v>
      </c>
      <c r="L18" s="500">
        <f t="shared" si="6"/>
        <v>0.99044585987261136</v>
      </c>
      <c r="M18" s="502">
        <v>3</v>
      </c>
      <c r="N18" s="501">
        <f t="shared" si="4"/>
        <v>9.5541401273885346E-3</v>
      </c>
      <c r="O18" s="105" t="s">
        <v>31</v>
      </c>
      <c r="P18" s="304" t="s">
        <v>31</v>
      </c>
    </row>
    <row r="19" spans="2:27" x14ac:dyDescent="0.45">
      <c r="B19" s="199" t="s">
        <v>14</v>
      </c>
      <c r="C19" s="96">
        <f t="shared" si="5"/>
        <v>86</v>
      </c>
      <c r="D19" s="96">
        <v>67</v>
      </c>
      <c r="E19" s="321">
        <v>0.72727272727272729</v>
      </c>
      <c r="F19" s="96">
        <v>0</v>
      </c>
      <c r="G19" s="452">
        <v>1.1363636363636364E-2</v>
      </c>
      <c r="H19" s="96">
        <v>1</v>
      </c>
      <c r="I19" s="499">
        <v>2.2727272727272728E-2</v>
      </c>
      <c r="J19" s="96">
        <v>18</v>
      </c>
      <c r="K19" s="499">
        <v>0.23863636363636365</v>
      </c>
      <c r="L19" s="500">
        <v>1</v>
      </c>
      <c r="M19" s="502">
        <v>0</v>
      </c>
      <c r="N19" s="501">
        <v>0</v>
      </c>
      <c r="O19" s="105" t="s">
        <v>20</v>
      </c>
      <c r="P19" s="304" t="s">
        <v>32</v>
      </c>
    </row>
    <row r="20" spans="2:27" x14ac:dyDescent="0.45">
      <c r="B20" s="230" t="s">
        <v>358</v>
      </c>
      <c r="C20" s="164">
        <f t="shared" si="5"/>
        <v>201</v>
      </c>
      <c r="D20" s="164">
        <v>56</v>
      </c>
      <c r="E20" s="479">
        <f t="shared" si="0"/>
        <v>0.27860696517412936</v>
      </c>
      <c r="F20" s="164">
        <v>0</v>
      </c>
      <c r="G20" s="503">
        <f t="shared" si="1"/>
        <v>0</v>
      </c>
      <c r="H20" s="164">
        <v>0</v>
      </c>
      <c r="I20" s="504">
        <f t="shared" si="2"/>
        <v>0</v>
      </c>
      <c r="J20" s="164">
        <v>13</v>
      </c>
      <c r="K20" s="504">
        <f t="shared" si="3"/>
        <v>6.4676616915422883E-2</v>
      </c>
      <c r="L20" s="505">
        <f t="shared" si="6"/>
        <v>0.34328358208955223</v>
      </c>
      <c r="M20" s="506">
        <v>132</v>
      </c>
      <c r="N20" s="507">
        <f t="shared" si="4"/>
        <v>0.65671641791044777</v>
      </c>
      <c r="O20" s="171" t="s">
        <v>31</v>
      </c>
      <c r="P20" s="305" t="s">
        <v>31</v>
      </c>
    </row>
    <row r="21" spans="2:27" x14ac:dyDescent="0.45">
      <c r="B21" s="262" t="s">
        <v>71</v>
      </c>
      <c r="C21" s="508">
        <f>SUM(C7:C20)</f>
        <v>2881</v>
      </c>
      <c r="D21" s="508">
        <f>SUM(D7:D20)</f>
        <v>1475</v>
      </c>
      <c r="E21" s="509">
        <f t="shared" si="0"/>
        <v>0.51197500867754253</v>
      </c>
      <c r="F21" s="510">
        <f>SUM(F7:F20)</f>
        <v>13</v>
      </c>
      <c r="G21" s="511">
        <f t="shared" si="1"/>
        <v>4.5123221103783411E-3</v>
      </c>
      <c r="H21" s="508">
        <f>SUM(H7:H20)</f>
        <v>27</v>
      </c>
      <c r="I21" s="509">
        <f t="shared" si="2"/>
        <v>9.3717459215550154E-3</v>
      </c>
      <c r="J21" s="510">
        <f>SUM(J7:J20)</f>
        <v>718</v>
      </c>
      <c r="K21" s="509">
        <f t="shared" si="3"/>
        <v>0.24921902117320374</v>
      </c>
      <c r="L21" s="512">
        <f>E21+G21+I21+K21</f>
        <v>0.77507809788267956</v>
      </c>
      <c r="M21" s="513">
        <f>SUM(M7:M20)</f>
        <v>648</v>
      </c>
      <c r="N21" s="514">
        <f>M21/C21</f>
        <v>0.22492190211732038</v>
      </c>
    </row>
    <row r="22" spans="2:27" x14ac:dyDescent="0.45">
      <c r="B22" s="230" t="s">
        <v>320</v>
      </c>
      <c r="C22" s="515">
        <f>C21-C12-C20</f>
        <v>2374</v>
      </c>
      <c r="D22" s="515">
        <f>D21-D12-D20</f>
        <v>1385</v>
      </c>
      <c r="E22" s="516">
        <f>D22/C22</f>
        <v>0.58340353833192926</v>
      </c>
      <c r="F22" s="515">
        <f>F21-F12-F20</f>
        <v>13</v>
      </c>
      <c r="G22" s="503">
        <f t="shared" si="1"/>
        <v>5.4759898904802023E-3</v>
      </c>
      <c r="H22" s="515">
        <f>H21-H12-H20</f>
        <v>27</v>
      </c>
      <c r="I22" s="504">
        <f t="shared" si="2"/>
        <v>1.1373209772535805E-2</v>
      </c>
      <c r="J22" s="515">
        <f>J21-J12-J20</f>
        <v>643</v>
      </c>
      <c r="K22" s="504">
        <f>J22/C22</f>
        <v>0.27085088458298229</v>
      </c>
      <c r="L22" s="505">
        <f>E22+G22+I22+K22</f>
        <v>0.87110362257792739</v>
      </c>
      <c r="M22" s="515">
        <f>M21-M12-M20</f>
        <v>306</v>
      </c>
      <c r="N22" s="517">
        <f>M22/C22</f>
        <v>0.12889637742207244</v>
      </c>
      <c r="O22" s="64"/>
      <c r="P22" s="64"/>
      <c r="R22" s="64"/>
      <c r="S22" s="64"/>
      <c r="W22" s="64"/>
      <c r="X22" s="64"/>
      <c r="Z22" s="64"/>
      <c r="AA22" s="64"/>
    </row>
    <row r="23" spans="2:27" x14ac:dyDescent="0.45">
      <c r="B23" s="56" t="s">
        <v>564</v>
      </c>
      <c r="R23" s="64"/>
      <c r="S23" s="64"/>
      <c r="X23" s="64"/>
      <c r="Y23" s="64"/>
      <c r="Z23" s="64"/>
    </row>
    <row r="24" spans="2:27" x14ac:dyDescent="0.45">
      <c r="B24" s="56" t="s">
        <v>586</v>
      </c>
    </row>
    <row r="25" spans="2:27" x14ac:dyDescent="0.45">
      <c r="B25" s="56" t="s">
        <v>612</v>
      </c>
    </row>
    <row r="26" spans="2:27" x14ac:dyDescent="0.45">
      <c r="B26" s="72" t="s">
        <v>333</v>
      </c>
    </row>
    <row r="27" spans="2:27" x14ac:dyDescent="0.45">
      <c r="B27" s="72" t="s">
        <v>464</v>
      </c>
    </row>
    <row r="28" spans="2:27" x14ac:dyDescent="0.45">
      <c r="B28" s="421" t="s">
        <v>468</v>
      </c>
      <c r="C28" s="56" t="s">
        <v>673</v>
      </c>
    </row>
    <row r="29" spans="2:27" x14ac:dyDescent="0.45">
      <c r="B29" s="422" t="s">
        <v>469</v>
      </c>
      <c r="C29" s="56" t="s">
        <v>674</v>
      </c>
    </row>
    <row r="31" spans="2:27" ht="15.75" x14ac:dyDescent="0.45">
      <c r="B31" s="34" t="s">
        <v>597</v>
      </c>
    </row>
    <row r="32" spans="2:27" x14ac:dyDescent="0.45">
      <c r="B32" s="160"/>
    </row>
    <row r="33" spans="2:15" ht="29.25" customHeight="1" x14ac:dyDescent="0.45">
      <c r="B33" s="893" t="s">
        <v>57</v>
      </c>
      <c r="C33" s="193" t="s">
        <v>504</v>
      </c>
      <c r="D33" s="881" t="s">
        <v>505</v>
      </c>
      <c r="E33" s="881"/>
      <c r="F33" s="860" t="s">
        <v>34</v>
      </c>
      <c r="G33" s="860"/>
      <c r="H33" s="881" t="s">
        <v>72</v>
      </c>
      <c r="I33" s="881"/>
      <c r="J33" s="881" t="s">
        <v>35</v>
      </c>
      <c r="K33" s="881"/>
      <c r="L33" s="860" t="s">
        <v>36</v>
      </c>
      <c r="M33" s="860"/>
      <c r="N33" s="893" t="s">
        <v>73</v>
      </c>
      <c r="O33" s="934" t="s">
        <v>576</v>
      </c>
    </row>
    <row r="34" spans="2:15" x14ac:dyDescent="0.45">
      <c r="B34" s="902"/>
      <c r="C34" s="137" t="s">
        <v>4</v>
      </c>
      <c r="D34" s="137" t="s">
        <v>5</v>
      </c>
      <c r="E34" s="264" t="s">
        <v>6</v>
      </c>
      <c r="F34" s="137" t="s">
        <v>5</v>
      </c>
      <c r="G34" s="137" t="s">
        <v>6</v>
      </c>
      <c r="H34" s="137" t="s">
        <v>5</v>
      </c>
      <c r="I34" s="137" t="s">
        <v>6</v>
      </c>
      <c r="J34" s="137" t="s">
        <v>5</v>
      </c>
      <c r="K34" s="137" t="s">
        <v>6</v>
      </c>
      <c r="L34" s="137" t="s">
        <v>5</v>
      </c>
      <c r="M34" s="137" t="s">
        <v>6</v>
      </c>
      <c r="N34" s="902"/>
      <c r="O34" s="935"/>
    </row>
    <row r="35" spans="2:15" x14ac:dyDescent="0.45">
      <c r="B35" s="266" t="s">
        <v>7</v>
      </c>
      <c r="C35" s="244">
        <v>148</v>
      </c>
      <c r="D35" s="244">
        <v>114</v>
      </c>
      <c r="E35" s="518">
        <f>D35/C35</f>
        <v>0.77027027027027029</v>
      </c>
      <c r="F35" s="244">
        <v>1</v>
      </c>
      <c r="G35" s="518">
        <f t="shared" ref="G35:G50" si="7">F35/D35</f>
        <v>8.771929824561403E-3</v>
      </c>
      <c r="H35" s="244">
        <v>96</v>
      </c>
      <c r="I35" s="475">
        <f>H35/D35</f>
        <v>0.84210526315789469</v>
      </c>
      <c r="J35" s="244">
        <v>10</v>
      </c>
      <c r="K35" s="518">
        <f t="shared" ref="K35:K50" si="8">J35/D35</f>
        <v>8.771929824561403E-2</v>
      </c>
      <c r="L35" s="244">
        <v>7</v>
      </c>
      <c r="M35" s="518">
        <f t="shared" ref="M35:M50" si="9">L35/D35</f>
        <v>6.1403508771929821E-2</v>
      </c>
      <c r="N35" s="727"/>
      <c r="O35" s="413"/>
    </row>
    <row r="36" spans="2:15" x14ac:dyDescent="0.45">
      <c r="B36" s="194" t="s">
        <v>8</v>
      </c>
      <c r="C36" s="96">
        <v>181</v>
      </c>
      <c r="D36" s="96">
        <v>136</v>
      </c>
      <c r="E36" s="519">
        <f t="shared" ref="E36:E50" si="10">D36/C36</f>
        <v>0.75138121546961323</v>
      </c>
      <c r="F36" s="96">
        <v>4</v>
      </c>
      <c r="G36" s="519">
        <f t="shared" si="7"/>
        <v>2.9411764705882353E-2</v>
      </c>
      <c r="H36" s="96">
        <v>121</v>
      </c>
      <c r="I36" s="321">
        <f t="shared" ref="I36:I49" si="11">H36/D36</f>
        <v>0.88970588235294112</v>
      </c>
      <c r="J36" s="96">
        <v>9</v>
      </c>
      <c r="K36" s="519">
        <f t="shared" si="8"/>
        <v>6.6176470588235295E-2</v>
      </c>
      <c r="L36" s="96">
        <v>2</v>
      </c>
      <c r="M36" s="519">
        <f t="shared" si="9"/>
        <v>1.4705882352941176E-2</v>
      </c>
      <c r="N36" s="170"/>
      <c r="O36" s="414"/>
    </row>
    <row r="37" spans="2:15" x14ac:dyDescent="0.45">
      <c r="B37" s="194" t="s">
        <v>9</v>
      </c>
      <c r="C37" s="96">
        <v>197</v>
      </c>
      <c r="D37" s="96">
        <v>141</v>
      </c>
      <c r="E37" s="519">
        <f t="shared" si="10"/>
        <v>0.71573604060913709</v>
      </c>
      <c r="F37" s="96">
        <v>2</v>
      </c>
      <c r="G37" s="519">
        <f t="shared" si="7"/>
        <v>1.4184397163120567E-2</v>
      </c>
      <c r="H37" s="96">
        <v>119</v>
      </c>
      <c r="I37" s="321">
        <f t="shared" si="11"/>
        <v>0.84397163120567376</v>
      </c>
      <c r="J37" s="96">
        <v>12</v>
      </c>
      <c r="K37" s="519">
        <f t="shared" si="8"/>
        <v>8.5106382978723402E-2</v>
      </c>
      <c r="L37" s="96">
        <v>8</v>
      </c>
      <c r="M37" s="519">
        <f t="shared" si="9"/>
        <v>5.6737588652482268E-2</v>
      </c>
      <c r="N37" s="170"/>
      <c r="O37" s="414"/>
    </row>
    <row r="38" spans="2:15" x14ac:dyDescent="0.45">
      <c r="B38" s="194" t="s">
        <v>10</v>
      </c>
      <c r="C38" s="96">
        <v>190</v>
      </c>
      <c r="D38" s="96">
        <v>166</v>
      </c>
      <c r="E38" s="519">
        <f t="shared" si="10"/>
        <v>0.87368421052631584</v>
      </c>
      <c r="F38" s="96">
        <v>5</v>
      </c>
      <c r="G38" s="519">
        <f t="shared" si="7"/>
        <v>3.0120481927710843E-2</v>
      </c>
      <c r="H38" s="96">
        <v>137</v>
      </c>
      <c r="I38" s="321">
        <f t="shared" si="11"/>
        <v>0.82530120481927716</v>
      </c>
      <c r="J38" s="96">
        <v>16</v>
      </c>
      <c r="K38" s="519">
        <f t="shared" si="8"/>
        <v>9.6385542168674704E-2</v>
      </c>
      <c r="L38" s="96">
        <v>8</v>
      </c>
      <c r="M38" s="519">
        <f t="shared" si="9"/>
        <v>4.8192771084337352E-2</v>
      </c>
      <c r="N38" s="170"/>
      <c r="O38" s="414"/>
    </row>
    <row r="39" spans="2:15" x14ac:dyDescent="0.45">
      <c r="B39" s="194" t="s">
        <v>11</v>
      </c>
      <c r="C39" s="96">
        <v>241</v>
      </c>
      <c r="D39" s="96">
        <v>141</v>
      </c>
      <c r="E39" s="519">
        <f t="shared" si="10"/>
        <v>0.58506224066390045</v>
      </c>
      <c r="F39" s="96">
        <v>16</v>
      </c>
      <c r="G39" s="519">
        <f t="shared" si="7"/>
        <v>0.11347517730496454</v>
      </c>
      <c r="H39" s="96">
        <v>118</v>
      </c>
      <c r="I39" s="321">
        <f t="shared" si="11"/>
        <v>0.83687943262411346</v>
      </c>
      <c r="J39" s="96">
        <v>2</v>
      </c>
      <c r="K39" s="519">
        <f t="shared" si="8"/>
        <v>1.4184397163120567E-2</v>
      </c>
      <c r="L39" s="96">
        <v>5</v>
      </c>
      <c r="M39" s="519">
        <f t="shared" si="9"/>
        <v>3.5460992907801421E-2</v>
      </c>
      <c r="N39" s="170"/>
      <c r="O39" s="414"/>
    </row>
    <row r="40" spans="2:15" x14ac:dyDescent="0.45">
      <c r="B40" s="194" t="s">
        <v>323</v>
      </c>
      <c r="C40" s="96">
        <v>306</v>
      </c>
      <c r="D40" s="96">
        <v>34</v>
      </c>
      <c r="E40" s="519">
        <f t="shared" si="10"/>
        <v>0.1111111111111111</v>
      </c>
      <c r="F40" s="96">
        <v>0</v>
      </c>
      <c r="G40" s="519">
        <f t="shared" si="7"/>
        <v>0</v>
      </c>
      <c r="H40" s="96">
        <v>28</v>
      </c>
      <c r="I40" s="321">
        <f t="shared" si="11"/>
        <v>0.82352941176470584</v>
      </c>
      <c r="J40" s="96">
        <v>3</v>
      </c>
      <c r="K40" s="519">
        <f t="shared" si="8"/>
        <v>8.8235294117647065E-2</v>
      </c>
      <c r="L40" s="96">
        <v>3</v>
      </c>
      <c r="M40" s="519">
        <f t="shared" si="9"/>
        <v>8.8235294117647065E-2</v>
      </c>
      <c r="N40" s="170"/>
      <c r="O40" s="304" t="s">
        <v>335</v>
      </c>
    </row>
    <row r="41" spans="2:15" x14ac:dyDescent="0.45">
      <c r="B41" s="194" t="s">
        <v>52</v>
      </c>
      <c r="C41" s="96">
        <v>183</v>
      </c>
      <c r="D41" s="96">
        <v>142</v>
      </c>
      <c r="E41" s="519">
        <f t="shared" si="10"/>
        <v>0.77595628415300544</v>
      </c>
      <c r="F41" s="96">
        <v>2</v>
      </c>
      <c r="G41" s="519">
        <f t="shared" si="7"/>
        <v>1.4084507042253521E-2</v>
      </c>
      <c r="H41" s="96">
        <v>117</v>
      </c>
      <c r="I41" s="321">
        <f t="shared" si="11"/>
        <v>0.823943661971831</v>
      </c>
      <c r="J41" s="96">
        <v>14</v>
      </c>
      <c r="K41" s="519">
        <f t="shared" si="8"/>
        <v>9.8591549295774641E-2</v>
      </c>
      <c r="L41" s="96">
        <v>9</v>
      </c>
      <c r="M41" s="519">
        <f t="shared" si="9"/>
        <v>6.3380281690140844E-2</v>
      </c>
      <c r="N41" s="170"/>
      <c r="O41" s="414"/>
    </row>
    <row r="42" spans="2:15" x14ac:dyDescent="0.45">
      <c r="B42" s="194" t="s">
        <v>328</v>
      </c>
      <c r="C42" s="96">
        <v>346</v>
      </c>
      <c r="D42" s="96">
        <v>168</v>
      </c>
      <c r="E42" s="519">
        <f t="shared" si="10"/>
        <v>0.48554913294797686</v>
      </c>
      <c r="F42" s="96">
        <v>6</v>
      </c>
      <c r="G42" s="519">
        <f t="shared" si="7"/>
        <v>3.5714285714285712E-2</v>
      </c>
      <c r="H42" s="96">
        <v>137</v>
      </c>
      <c r="I42" s="321">
        <f t="shared" si="11"/>
        <v>0.81547619047619047</v>
      </c>
      <c r="J42" s="96">
        <v>17</v>
      </c>
      <c r="K42" s="519">
        <f t="shared" si="8"/>
        <v>0.10119047619047619</v>
      </c>
      <c r="L42" s="96">
        <v>8</v>
      </c>
      <c r="M42" s="519">
        <f t="shared" si="9"/>
        <v>4.7619047619047616E-2</v>
      </c>
      <c r="N42" s="170"/>
      <c r="O42" s="414"/>
    </row>
    <row r="43" spans="2:15" x14ac:dyDescent="0.45">
      <c r="B43" s="194" t="s">
        <v>324</v>
      </c>
      <c r="C43" s="96">
        <v>228</v>
      </c>
      <c r="D43" s="96">
        <v>98</v>
      </c>
      <c r="E43" s="519">
        <f t="shared" si="10"/>
        <v>0.42982456140350878</v>
      </c>
      <c r="F43" s="96">
        <v>2</v>
      </c>
      <c r="G43" s="519">
        <f t="shared" si="7"/>
        <v>2.0408163265306121E-2</v>
      </c>
      <c r="H43" s="96">
        <v>87</v>
      </c>
      <c r="I43" s="321">
        <f t="shared" si="11"/>
        <v>0.88775510204081631</v>
      </c>
      <c r="J43" s="96">
        <v>8</v>
      </c>
      <c r="K43" s="519">
        <f t="shared" si="8"/>
        <v>8.1632653061224483E-2</v>
      </c>
      <c r="L43" s="96">
        <v>1</v>
      </c>
      <c r="M43" s="519">
        <f t="shared" si="9"/>
        <v>1.020408163265306E-2</v>
      </c>
      <c r="N43" s="170"/>
      <c r="O43" s="414"/>
    </row>
    <row r="44" spans="2:15" x14ac:dyDescent="0.45">
      <c r="B44" s="194" t="s">
        <v>742</v>
      </c>
      <c r="C44" s="96">
        <v>96</v>
      </c>
      <c r="D44" s="96">
        <v>85</v>
      </c>
      <c r="E44" s="519">
        <f t="shared" si="10"/>
        <v>0.88541666666666663</v>
      </c>
      <c r="F44" s="96">
        <v>12</v>
      </c>
      <c r="G44" s="519">
        <f t="shared" si="7"/>
        <v>0.14117647058823529</v>
      </c>
      <c r="H44" s="96">
        <v>59</v>
      </c>
      <c r="I44" s="321">
        <f t="shared" si="11"/>
        <v>0.69411764705882351</v>
      </c>
      <c r="J44" s="96">
        <v>8</v>
      </c>
      <c r="K44" s="519">
        <f t="shared" si="8"/>
        <v>9.4117647058823528E-2</v>
      </c>
      <c r="L44" s="96">
        <v>6</v>
      </c>
      <c r="M44" s="519">
        <f t="shared" si="9"/>
        <v>7.0588235294117646E-2</v>
      </c>
      <c r="N44" s="170" t="s">
        <v>33</v>
      </c>
      <c r="O44" s="414"/>
    </row>
    <row r="45" spans="2:15" x14ac:dyDescent="0.45">
      <c r="B45" s="194" t="s">
        <v>325</v>
      </c>
      <c r="C45" s="96">
        <v>164</v>
      </c>
      <c r="D45" s="96">
        <v>48</v>
      </c>
      <c r="E45" s="519">
        <f t="shared" si="10"/>
        <v>0.29268292682926828</v>
      </c>
      <c r="F45" s="96">
        <v>1</v>
      </c>
      <c r="G45" s="519">
        <f>F45/D45</f>
        <v>2.0833333333333332E-2</v>
      </c>
      <c r="H45" s="96">
        <v>43</v>
      </c>
      <c r="I45" s="321">
        <f>H45/D45</f>
        <v>0.89583333333333337</v>
      </c>
      <c r="J45" s="96">
        <v>3</v>
      </c>
      <c r="K45" s="519">
        <f t="shared" si="8"/>
        <v>6.25E-2</v>
      </c>
      <c r="L45" s="96">
        <v>1</v>
      </c>
      <c r="M45" s="519">
        <f t="shared" si="9"/>
        <v>2.0833333333333332E-2</v>
      </c>
      <c r="N45" s="170"/>
      <c r="O45" s="414"/>
    </row>
    <row r="46" spans="2:15" x14ac:dyDescent="0.45">
      <c r="B46" s="194" t="s">
        <v>326</v>
      </c>
      <c r="C46" s="96">
        <v>314</v>
      </c>
      <c r="D46" s="96">
        <v>79</v>
      </c>
      <c r="E46" s="519">
        <f t="shared" si="10"/>
        <v>0.25159235668789809</v>
      </c>
      <c r="F46" s="96">
        <v>0</v>
      </c>
      <c r="G46" s="519">
        <f t="shared" si="7"/>
        <v>0</v>
      </c>
      <c r="H46" s="96">
        <v>69</v>
      </c>
      <c r="I46" s="321">
        <f t="shared" si="11"/>
        <v>0.87341772151898733</v>
      </c>
      <c r="J46" s="96">
        <v>5</v>
      </c>
      <c r="K46" s="519">
        <f t="shared" si="8"/>
        <v>6.3291139240506333E-2</v>
      </c>
      <c r="L46" s="96">
        <v>5</v>
      </c>
      <c r="M46" s="519">
        <f t="shared" si="9"/>
        <v>6.3291139240506333E-2</v>
      </c>
      <c r="N46" s="170"/>
      <c r="O46" s="414"/>
    </row>
    <row r="47" spans="2:15" x14ac:dyDescent="0.45">
      <c r="B47" s="194" t="s">
        <v>14</v>
      </c>
      <c r="C47" s="96">
        <v>86</v>
      </c>
      <c r="D47" s="96">
        <v>67</v>
      </c>
      <c r="E47" s="519">
        <v>0.72727272727272729</v>
      </c>
      <c r="F47" s="96">
        <v>1</v>
      </c>
      <c r="G47" s="519">
        <v>1.5625E-2</v>
      </c>
      <c r="H47" s="96">
        <v>54</v>
      </c>
      <c r="I47" s="321">
        <v>0.8125</v>
      </c>
      <c r="J47" s="96">
        <v>9</v>
      </c>
      <c r="K47" s="519">
        <v>0.109375</v>
      </c>
      <c r="L47" s="96">
        <v>3</v>
      </c>
      <c r="M47" s="519">
        <v>6.25E-2</v>
      </c>
      <c r="N47" s="170"/>
      <c r="O47" s="414"/>
    </row>
    <row r="48" spans="2:15" x14ac:dyDescent="0.45">
      <c r="B48" s="231" t="s">
        <v>358</v>
      </c>
      <c r="C48" s="164">
        <v>201</v>
      </c>
      <c r="D48" s="164">
        <v>56</v>
      </c>
      <c r="E48" s="520">
        <f t="shared" si="10"/>
        <v>0.27860696517412936</v>
      </c>
      <c r="F48" s="164">
        <v>4</v>
      </c>
      <c r="G48" s="520">
        <f t="shared" si="7"/>
        <v>7.1428571428571425E-2</v>
      </c>
      <c r="H48" s="164">
        <v>47</v>
      </c>
      <c r="I48" s="479">
        <f t="shared" si="11"/>
        <v>0.8392857142857143</v>
      </c>
      <c r="J48" s="164">
        <v>3</v>
      </c>
      <c r="K48" s="520">
        <f t="shared" si="8"/>
        <v>5.3571428571428568E-2</v>
      </c>
      <c r="L48" s="164">
        <v>2</v>
      </c>
      <c r="M48" s="520">
        <f t="shared" si="9"/>
        <v>3.5714285714285712E-2</v>
      </c>
      <c r="N48" s="167"/>
      <c r="O48" s="307"/>
    </row>
    <row r="49" spans="2:23" x14ac:dyDescent="0.45">
      <c r="B49" s="265" t="s">
        <v>71</v>
      </c>
      <c r="C49" s="521">
        <f>SUM(C35:C48)</f>
        <v>2881</v>
      </c>
      <c r="D49" s="521">
        <f>SUM(D35:D48)</f>
        <v>1475</v>
      </c>
      <c r="E49" s="522">
        <f t="shared" si="10"/>
        <v>0.51197500867754253</v>
      </c>
      <c r="F49" s="523">
        <f>SUM(F35:F48)</f>
        <v>56</v>
      </c>
      <c r="G49" s="522">
        <f t="shared" si="7"/>
        <v>3.7966101694915252E-2</v>
      </c>
      <c r="H49" s="523">
        <f>SUM(H35:H48)</f>
        <v>1232</v>
      </c>
      <c r="I49" s="522">
        <f t="shared" si="11"/>
        <v>0.83525423728813564</v>
      </c>
      <c r="J49" s="523">
        <f>SUM(J35:J48)</f>
        <v>119</v>
      </c>
      <c r="K49" s="522">
        <f t="shared" si="8"/>
        <v>8.067796610169492E-2</v>
      </c>
      <c r="L49" s="523">
        <f>SUM(L35:L48)</f>
        <v>68</v>
      </c>
      <c r="M49" s="524">
        <f t="shared" si="9"/>
        <v>4.6101694915254239E-2</v>
      </c>
    </row>
    <row r="50" spans="2:23" x14ac:dyDescent="0.45">
      <c r="B50" s="231" t="s">
        <v>319</v>
      </c>
      <c r="C50" s="515">
        <f>C49-C40-C42-C43-C45-C46-C48</f>
        <v>1322</v>
      </c>
      <c r="D50" s="515">
        <f>D49-D40-D42-D43-D45-D46-D48</f>
        <v>992</v>
      </c>
      <c r="E50" s="520">
        <f t="shared" si="10"/>
        <v>0.75037821482602118</v>
      </c>
      <c r="F50" s="515">
        <f>F49-F40-F42-F43-F45-F46-F48</f>
        <v>43</v>
      </c>
      <c r="G50" s="520">
        <f t="shared" si="7"/>
        <v>4.334677419354839E-2</v>
      </c>
      <c r="H50" s="515">
        <f>H49-H40-H42-H43-H45-H46-H48</f>
        <v>821</v>
      </c>
      <c r="I50" s="525">
        <f>H50/D50</f>
        <v>0.8276209677419355</v>
      </c>
      <c r="J50" s="515">
        <f>J49-J40-J42-J43-J45-J46-J48</f>
        <v>80</v>
      </c>
      <c r="K50" s="520">
        <f t="shared" si="8"/>
        <v>8.0645161290322578E-2</v>
      </c>
      <c r="L50" s="515">
        <f>L49-L40-L42-L43-L45-L46-L48</f>
        <v>48</v>
      </c>
      <c r="M50" s="526">
        <f t="shared" si="9"/>
        <v>4.8387096774193547E-2</v>
      </c>
      <c r="T50" s="64"/>
      <c r="W50" s="64"/>
    </row>
    <row r="51" spans="2:23" x14ac:dyDescent="0.45">
      <c r="B51" s="56" t="s">
        <v>564</v>
      </c>
      <c r="U51" s="64"/>
      <c r="V51" s="64"/>
    </row>
    <row r="52" spans="2:23" x14ac:dyDescent="0.45">
      <c r="B52" s="56" t="s">
        <v>587</v>
      </c>
    </row>
    <row r="53" spans="2:23" ht="27.75" customHeight="1" x14ac:dyDescent="0.45">
      <c r="B53" s="933" t="s">
        <v>607</v>
      </c>
      <c r="C53" s="933"/>
      <c r="D53" s="933"/>
      <c r="E53" s="933"/>
      <c r="F53" s="933"/>
      <c r="G53" s="933"/>
      <c r="H53" s="933"/>
      <c r="I53" s="933"/>
      <c r="J53" s="933"/>
      <c r="K53" s="933"/>
      <c r="L53" s="933"/>
      <c r="M53" s="933"/>
      <c r="N53" s="933"/>
      <c r="O53" s="933"/>
    </row>
    <row r="54" spans="2:23" ht="27.75" customHeight="1" x14ac:dyDescent="0.45">
      <c r="B54" s="933" t="s">
        <v>743</v>
      </c>
      <c r="C54" s="933"/>
      <c r="D54" s="933"/>
      <c r="E54" s="933"/>
      <c r="F54" s="933"/>
      <c r="G54" s="933"/>
      <c r="H54" s="933"/>
      <c r="I54" s="933"/>
      <c r="J54" s="933"/>
      <c r="K54" s="933"/>
      <c r="L54" s="933"/>
      <c r="M54" s="933"/>
      <c r="N54" s="933"/>
      <c r="O54" s="933"/>
    </row>
    <row r="55" spans="2:23" x14ac:dyDescent="0.45">
      <c r="B55" s="72" t="s">
        <v>464</v>
      </c>
    </row>
    <row r="56" spans="2:23" x14ac:dyDescent="0.45">
      <c r="B56" s="176" t="s">
        <v>466</v>
      </c>
    </row>
    <row r="57" spans="2:23" x14ac:dyDescent="0.45">
      <c r="B57" s="421" t="s">
        <v>468</v>
      </c>
      <c r="C57" s="56" t="s">
        <v>673</v>
      </c>
    </row>
    <row r="58" spans="2:23" x14ac:dyDescent="0.45">
      <c r="B58" s="422" t="s">
        <v>469</v>
      </c>
      <c r="C58" s="56" t="s">
        <v>674</v>
      </c>
    </row>
    <row r="60" spans="2:23" ht="15.75" x14ac:dyDescent="0.45">
      <c r="B60" s="34" t="s">
        <v>596</v>
      </c>
    </row>
    <row r="62" spans="2:23" ht="23.25" x14ac:dyDescent="0.45">
      <c r="B62" s="847" t="s">
        <v>42</v>
      </c>
      <c r="C62" s="193" t="s">
        <v>504</v>
      </c>
      <c r="D62" s="881" t="s">
        <v>505</v>
      </c>
      <c r="E62" s="881"/>
      <c r="F62" s="860" t="s">
        <v>34</v>
      </c>
      <c r="G62" s="860"/>
      <c r="H62" s="881" t="s">
        <v>72</v>
      </c>
      <c r="I62" s="881"/>
      <c r="J62" s="881" t="s">
        <v>35</v>
      </c>
      <c r="K62" s="881"/>
      <c r="L62" s="860" t="s">
        <v>36</v>
      </c>
      <c r="M62" s="910"/>
    </row>
    <row r="63" spans="2:23" x14ac:dyDescent="0.45">
      <c r="B63" s="849"/>
      <c r="C63" s="137" t="s">
        <v>4</v>
      </c>
      <c r="D63" s="137" t="s">
        <v>5</v>
      </c>
      <c r="E63" s="264" t="s">
        <v>6</v>
      </c>
      <c r="F63" s="137" t="s">
        <v>5</v>
      </c>
      <c r="G63" s="137" t="s">
        <v>6</v>
      </c>
      <c r="H63" s="137" t="s">
        <v>5</v>
      </c>
      <c r="I63" s="137" t="s">
        <v>6</v>
      </c>
      <c r="J63" s="137" t="s">
        <v>5</v>
      </c>
      <c r="K63" s="137" t="s">
        <v>6</v>
      </c>
      <c r="L63" s="137" t="s">
        <v>5</v>
      </c>
      <c r="M63" s="428" t="s">
        <v>6</v>
      </c>
    </row>
    <row r="64" spans="2:23" x14ac:dyDescent="0.45">
      <c r="B64" s="213" t="s">
        <v>204</v>
      </c>
      <c r="C64" s="244">
        <v>657</v>
      </c>
      <c r="D64" s="244">
        <f>SUM(F64+H64+J64+L64)</f>
        <v>302</v>
      </c>
      <c r="E64" s="518">
        <f>D64/C64</f>
        <v>0.45966514459665142</v>
      </c>
      <c r="F64" s="244">
        <v>8</v>
      </c>
      <c r="G64" s="518">
        <f>F64/D64</f>
        <v>2.6490066225165563E-2</v>
      </c>
      <c r="H64" s="244">
        <v>245</v>
      </c>
      <c r="I64" s="475">
        <f>H64/D64</f>
        <v>0.8112582781456954</v>
      </c>
      <c r="J64" s="244">
        <v>29</v>
      </c>
      <c r="K64" s="518">
        <f>J64/D64</f>
        <v>9.602649006622517E-2</v>
      </c>
      <c r="L64" s="244">
        <v>20</v>
      </c>
      <c r="M64" s="527">
        <f>L64/D64</f>
        <v>6.6225165562913912E-2</v>
      </c>
    </row>
    <row r="65" spans="2:22" x14ac:dyDescent="0.45">
      <c r="B65" s="146" t="s">
        <v>205</v>
      </c>
      <c r="C65" s="96">
        <v>1231</v>
      </c>
      <c r="D65" s="96">
        <f>SUM(F65+H65+J65+L65)</f>
        <v>619</v>
      </c>
      <c r="E65" s="519">
        <f>D65/C65</f>
        <v>0.50284321689683187</v>
      </c>
      <c r="F65" s="96">
        <v>29</v>
      </c>
      <c r="G65" s="519">
        <f>F65/D65</f>
        <v>4.6849757673667204E-2</v>
      </c>
      <c r="H65" s="96">
        <v>512</v>
      </c>
      <c r="I65" s="321">
        <f>H65/D65</f>
        <v>0.82714054927302105</v>
      </c>
      <c r="J65" s="96">
        <v>53</v>
      </c>
      <c r="K65" s="519">
        <f>J65/D65</f>
        <v>8.5621970920840063E-2</v>
      </c>
      <c r="L65" s="96">
        <v>25</v>
      </c>
      <c r="M65" s="528">
        <f>L65/D65</f>
        <v>4.0387722132471729E-2</v>
      </c>
    </row>
    <row r="66" spans="2:22" x14ac:dyDescent="0.45">
      <c r="B66" s="146" t="s">
        <v>83</v>
      </c>
      <c r="C66" s="96">
        <v>669</v>
      </c>
      <c r="D66" s="96">
        <f>SUM(F66+H66+J66+L66)</f>
        <v>363</v>
      </c>
      <c r="E66" s="519">
        <f>D66/C66</f>
        <v>0.54260089686098656</v>
      </c>
      <c r="F66" s="96">
        <v>16</v>
      </c>
      <c r="G66" s="519">
        <f>F66/D66</f>
        <v>4.4077134986225897E-2</v>
      </c>
      <c r="H66" s="96">
        <v>310</v>
      </c>
      <c r="I66" s="321">
        <f>H66/D66</f>
        <v>0.85399449035812669</v>
      </c>
      <c r="J66" s="96">
        <v>23</v>
      </c>
      <c r="K66" s="519">
        <f>J66/D66</f>
        <v>6.3360881542699726E-2</v>
      </c>
      <c r="L66" s="96">
        <v>14</v>
      </c>
      <c r="M66" s="528">
        <f>L66/D66</f>
        <v>3.8567493112947659E-2</v>
      </c>
    </row>
    <row r="67" spans="2:22" x14ac:dyDescent="0.45">
      <c r="B67" s="146" t="s">
        <v>84</v>
      </c>
      <c r="C67" s="96">
        <v>312</v>
      </c>
      <c r="D67" s="96">
        <f>SUM(F67+H67+J67+L67)</f>
        <v>186</v>
      </c>
      <c r="E67" s="519">
        <f>D67/C67</f>
        <v>0.59615384615384615</v>
      </c>
      <c r="F67" s="96">
        <v>3</v>
      </c>
      <c r="G67" s="519">
        <f>F67/D67</f>
        <v>1.6129032258064516E-2</v>
      </c>
      <c r="H67" s="96">
        <v>162</v>
      </c>
      <c r="I67" s="321">
        <f>H67/D67</f>
        <v>0.87096774193548387</v>
      </c>
      <c r="J67" s="96">
        <v>14</v>
      </c>
      <c r="K67" s="519">
        <f>J67/D67</f>
        <v>7.5268817204301078E-2</v>
      </c>
      <c r="L67" s="96">
        <v>7</v>
      </c>
      <c r="M67" s="528">
        <f>L67/D67</f>
        <v>3.7634408602150539E-2</v>
      </c>
    </row>
    <row r="68" spans="2:22" x14ac:dyDescent="0.45">
      <c r="B68" s="265" t="s">
        <v>71</v>
      </c>
      <c r="C68" s="164">
        <f>SUM(C64:C67)</f>
        <v>2869</v>
      </c>
      <c r="D68" s="164">
        <f>SUM(D64:D67)</f>
        <v>1470</v>
      </c>
      <c r="E68" s="520">
        <f>D68/C68</f>
        <v>0.51237364935517604</v>
      </c>
      <c r="F68" s="164">
        <f>SUM(F64:F67)</f>
        <v>56</v>
      </c>
      <c r="G68" s="520">
        <f>F68/D68</f>
        <v>3.8095238095238099E-2</v>
      </c>
      <c r="H68" s="164">
        <f>SUM(H64:H67)</f>
        <v>1229</v>
      </c>
      <c r="I68" s="479">
        <f>H68/D68</f>
        <v>0.83605442176870748</v>
      </c>
      <c r="J68" s="164">
        <f>SUM(J64:J67)</f>
        <v>119</v>
      </c>
      <c r="K68" s="520">
        <f>J68/D68</f>
        <v>8.0952380952380956E-2</v>
      </c>
      <c r="L68" s="164">
        <f>SUM(L64:L67)</f>
        <v>66</v>
      </c>
      <c r="M68" s="526">
        <f>L68/D68</f>
        <v>4.4897959183673466E-2</v>
      </c>
    </row>
    <row r="69" spans="2:22" x14ac:dyDescent="0.45">
      <c r="B69" s="56" t="s">
        <v>564</v>
      </c>
    </row>
    <row r="70" spans="2:22" x14ac:dyDescent="0.45">
      <c r="B70" s="56" t="s">
        <v>598</v>
      </c>
      <c r="Q70" s="64"/>
      <c r="T70" s="64"/>
    </row>
    <row r="71" spans="2:22" x14ac:dyDescent="0.45">
      <c r="B71" s="421" t="s">
        <v>468</v>
      </c>
      <c r="C71" s="56" t="s">
        <v>673</v>
      </c>
    </row>
    <row r="72" spans="2:22" x14ac:dyDescent="0.45">
      <c r="B72" s="422" t="s">
        <v>469</v>
      </c>
      <c r="C72" s="56" t="s">
        <v>674</v>
      </c>
      <c r="V72" s="64"/>
    </row>
  </sheetData>
  <mergeCells count="24">
    <mergeCell ref="B5:B6"/>
    <mergeCell ref="D5:E5"/>
    <mergeCell ref="F5:G5"/>
    <mergeCell ref="H5:I5"/>
    <mergeCell ref="B53:O53"/>
    <mergeCell ref="L33:M33"/>
    <mergeCell ref="N33:N34"/>
    <mergeCell ref="B33:B34"/>
    <mergeCell ref="D33:E33"/>
    <mergeCell ref="F33:G33"/>
    <mergeCell ref="J5:K5"/>
    <mergeCell ref="M5:N5"/>
    <mergeCell ref="P5:P6"/>
    <mergeCell ref="O33:O34"/>
    <mergeCell ref="H33:I33"/>
    <mergeCell ref="J33:K33"/>
    <mergeCell ref="O5:O6"/>
    <mergeCell ref="B54:O54"/>
    <mergeCell ref="L62:M62"/>
    <mergeCell ref="B62:B63"/>
    <mergeCell ref="D62:E62"/>
    <mergeCell ref="F62:G62"/>
    <mergeCell ref="H62:I62"/>
    <mergeCell ref="J62:K62"/>
  </mergeCells>
  <conditionalFormatting sqref="D7:D20">
    <cfRule type="cellIs" dxfId="206" priority="28" operator="lessThan">
      <formula>10</formula>
    </cfRule>
  </conditionalFormatting>
  <conditionalFormatting sqref="D35:D48">
    <cfRule type="cellIs" dxfId="205" priority="29" operator="lessThan">
      <formula>10</formula>
    </cfRule>
  </conditionalFormatting>
  <conditionalFormatting sqref="D64:D67">
    <cfRule type="cellIs" dxfId="204" priority="9" operator="lessThan">
      <formula>10</formula>
    </cfRule>
  </conditionalFormatting>
  <conditionalFormatting sqref="E7:E20">
    <cfRule type="top10" dxfId="203" priority="26" bottom="1" rank="1"/>
    <cfRule type="top10" dxfId="202" priority="27" rank="1"/>
  </conditionalFormatting>
  <conditionalFormatting sqref="I35:I48">
    <cfRule type="top10" dxfId="201" priority="24" bottom="1" rank="1"/>
    <cfRule type="top10" dxfId="200" priority="25" rank="1"/>
  </conditionalFormatting>
  <conditionalFormatting sqref="I64:I68">
    <cfRule type="top10" dxfId="199" priority="7" bottom="1" rank="1"/>
    <cfRule type="top10" dxfId="198" priority="8" rank="1"/>
  </conditionalFormatting>
  <conditionalFormatting sqref="N35:N48">
    <cfRule type="cellIs" dxfId="197" priority="10" operator="equal">
      <formula>"Positive alert"</formula>
    </cfRule>
    <cfRule type="cellIs" dxfId="196" priority="11" operator="equal">
      <formula>"Negative alert"</formula>
    </cfRule>
    <cfRule type="cellIs" dxfId="195" priority="12" operator="equal">
      <formula>"Negative outlier"</formula>
    </cfRule>
    <cfRule type="cellIs" dxfId="194" priority="13" operator="equal">
      <formula>"Positive outlier"</formula>
    </cfRule>
    <cfRule type="cellIs" dxfId="193" priority="14" operator="equal">
      <formula>"Negative alert x2"</formula>
    </cfRule>
    <cfRule type="cellIs" dxfId="192" priority="15" operator="equal">
      <formula>"Positive alert x2"</formula>
    </cfRule>
  </conditionalFormatting>
  <conditionalFormatting sqref="O7:P20">
    <cfRule type="cellIs" dxfId="191" priority="1" operator="equal">
      <formula>"Positive alert"</formula>
    </cfRule>
    <cfRule type="cellIs" dxfId="190" priority="2" operator="equal">
      <formula>"Negative alert"</formula>
    </cfRule>
    <cfRule type="cellIs" dxfId="189" priority="3" operator="equal">
      <formula>"Negative outlier"</formula>
    </cfRule>
    <cfRule type="cellIs" dxfId="188" priority="4" operator="equal">
      <formula>"Positive outlier"</formula>
    </cfRule>
    <cfRule type="cellIs" dxfId="187" priority="5" operator="equal">
      <formula>"Negative alert x2"</formula>
    </cfRule>
    <cfRule type="cellIs" dxfId="186" priority="6" operator="equal">
      <formula>"Positive alert x2"</formula>
    </cfRule>
  </conditionalFormatting>
  <hyperlinks>
    <hyperlink ref="B1" location="TOC!A1" display="TOC" xr:uid="{00000000-0004-0000-1300-000000000000}"/>
  </hyperlinks>
  <pageMargins left="0.70866141732283472" right="0.70866141732283472" top="0.74803149606299213" bottom="0.74803149606299213" header="0.31496062992125984" footer="0.31496062992125984"/>
  <pageSetup paperSize="9" scale="54" orientation="landscape" r:id="rId1"/>
  <headerFooter>
    <oddHeader>&amp;C&amp;F</oddHeader>
    <oddFooter>&amp;C&amp;A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F6D9"/>
  </sheetPr>
  <dimension ref="B1:S116"/>
  <sheetViews>
    <sheetView zoomScale="90" zoomScaleNormal="90" zoomScaleSheetLayoutView="90" workbookViewId="0">
      <selection activeCell="B3" sqref="B3:L3"/>
    </sheetView>
  </sheetViews>
  <sheetFormatPr defaultColWidth="9.1328125" defaultRowHeight="14.25" x14ac:dyDescent="0.45"/>
  <cols>
    <col min="1" max="1" width="5.59765625" style="54" customWidth="1"/>
    <col min="2" max="2" width="15.73046875" style="54" customWidth="1"/>
    <col min="3" max="3" width="14.3984375" style="54" customWidth="1"/>
    <col min="4" max="6" width="12.73046875" style="54" customWidth="1"/>
    <col min="7" max="7" width="13.86328125" style="54" customWidth="1"/>
    <col min="8" max="8" width="12.73046875" style="54" customWidth="1"/>
    <col min="9" max="9" width="13.86328125" style="54" customWidth="1"/>
    <col min="10" max="10" width="12.73046875" style="54" customWidth="1"/>
    <col min="11" max="11" width="14.265625" style="54" customWidth="1"/>
    <col min="12" max="12" width="15.73046875" style="54" customWidth="1"/>
    <col min="13" max="13" width="13.1328125" style="54" customWidth="1"/>
    <col min="14" max="14" width="16" style="54" customWidth="1"/>
    <col min="15" max="15" width="12.59765625" style="54" customWidth="1"/>
    <col min="16" max="16384" width="9.1328125" style="54"/>
  </cols>
  <sheetData>
    <row r="1" spans="2:19" x14ac:dyDescent="0.45">
      <c r="B1" s="55" t="s">
        <v>46</v>
      </c>
    </row>
    <row r="3" spans="2:19" ht="32.25" customHeight="1" x14ac:dyDescent="0.45">
      <c r="B3" s="865" t="s">
        <v>546</v>
      </c>
      <c r="C3" s="865"/>
      <c r="D3" s="865"/>
      <c r="E3" s="865"/>
      <c r="F3" s="865"/>
      <c r="G3" s="865"/>
      <c r="H3" s="865"/>
      <c r="I3" s="865"/>
      <c r="J3" s="865"/>
      <c r="K3" s="865"/>
      <c r="L3" s="865"/>
    </row>
    <row r="4" spans="2:19" x14ac:dyDescent="0.45">
      <c r="B4" s="33"/>
      <c r="C4" s="33"/>
      <c r="D4" s="33"/>
      <c r="E4" s="33"/>
      <c r="F4" s="33"/>
      <c r="G4" s="33"/>
      <c r="H4" s="33"/>
      <c r="I4" s="33"/>
      <c r="J4" s="33"/>
    </row>
    <row r="5" spans="2:19" x14ac:dyDescent="0.45">
      <c r="B5" s="847" t="s">
        <v>57</v>
      </c>
      <c r="C5" s="852" t="s">
        <v>504</v>
      </c>
      <c r="D5" s="852" t="s">
        <v>37</v>
      </c>
      <c r="E5" s="852"/>
      <c r="F5" s="852" t="s">
        <v>2</v>
      </c>
      <c r="G5" s="852"/>
      <c r="H5" s="852" t="s">
        <v>264</v>
      </c>
      <c r="I5" s="909" t="s">
        <v>3</v>
      </c>
      <c r="J5" s="909"/>
      <c r="K5" s="945" t="s">
        <v>77</v>
      </c>
      <c r="L5" s="948" t="s">
        <v>576</v>
      </c>
      <c r="M5" s="209"/>
    </row>
    <row r="6" spans="2:19" x14ac:dyDescent="0.45">
      <c r="B6" s="848"/>
      <c r="C6" s="853"/>
      <c r="D6" s="853"/>
      <c r="E6" s="853"/>
      <c r="F6" s="853"/>
      <c r="G6" s="853"/>
      <c r="H6" s="853"/>
      <c r="I6" s="944"/>
      <c r="J6" s="944"/>
      <c r="K6" s="946"/>
      <c r="L6" s="949"/>
    </row>
    <row r="7" spans="2:19" ht="15" customHeight="1" x14ac:dyDescent="0.45">
      <c r="B7" s="849"/>
      <c r="C7" s="59" t="s">
        <v>4</v>
      </c>
      <c r="D7" s="59" t="s">
        <v>5</v>
      </c>
      <c r="E7" s="59" t="s">
        <v>6</v>
      </c>
      <c r="F7" s="141" t="s">
        <v>5</v>
      </c>
      <c r="G7" s="141" t="s">
        <v>6</v>
      </c>
      <c r="H7" s="141" t="s">
        <v>6</v>
      </c>
      <c r="I7" s="424" t="s">
        <v>5</v>
      </c>
      <c r="J7" s="424" t="s">
        <v>6</v>
      </c>
      <c r="K7" s="947"/>
      <c r="L7" s="950"/>
    </row>
    <row r="8" spans="2:19" ht="15" customHeight="1" x14ac:dyDescent="0.45">
      <c r="B8" s="213" t="s">
        <v>7</v>
      </c>
      <c r="C8" s="244">
        <f>SUM(D8,F8,I8)</f>
        <v>148</v>
      </c>
      <c r="D8" s="244">
        <v>126</v>
      </c>
      <c r="E8" s="475">
        <f>D8/C8</f>
        <v>0.85135135135135132</v>
      </c>
      <c r="F8" s="244">
        <v>22</v>
      </c>
      <c r="G8" s="474">
        <f t="shared" ref="G8:G22" si="0">F8/C8</f>
        <v>0.14864864864864866</v>
      </c>
      <c r="H8" s="543">
        <f>E8+G8</f>
        <v>1</v>
      </c>
      <c r="I8" s="497">
        <v>0</v>
      </c>
      <c r="J8" s="544">
        <f t="shared" ref="J8:J22" si="1">I8/C8</f>
        <v>0</v>
      </c>
      <c r="K8" s="677" t="s">
        <v>32</v>
      </c>
      <c r="L8" s="303" t="s">
        <v>32</v>
      </c>
      <c r="R8" s="637"/>
      <c r="S8" s="67"/>
    </row>
    <row r="9" spans="2:19" x14ac:dyDescent="0.45">
      <c r="B9" s="146" t="s">
        <v>8</v>
      </c>
      <c r="C9" s="96">
        <f t="shared" ref="C9:C21" si="2">SUM(D9,F9,I9)</f>
        <v>181</v>
      </c>
      <c r="D9" s="96">
        <v>132</v>
      </c>
      <c r="E9" s="321">
        <f t="shared" ref="E9:E19" si="3">D9/C9</f>
        <v>0.72928176795580113</v>
      </c>
      <c r="F9" s="96">
        <v>49</v>
      </c>
      <c r="G9" s="477">
        <f t="shared" si="0"/>
        <v>0.27071823204419887</v>
      </c>
      <c r="H9" s="90">
        <f t="shared" ref="H9:H21" si="4">E9+G9</f>
        <v>1</v>
      </c>
      <c r="I9" s="446">
        <v>0</v>
      </c>
      <c r="J9" s="545">
        <f t="shared" si="1"/>
        <v>0</v>
      </c>
      <c r="K9" s="105" t="s">
        <v>32</v>
      </c>
      <c r="L9" s="304"/>
      <c r="R9" s="637"/>
      <c r="S9" s="67"/>
    </row>
    <row r="10" spans="2:19" x14ac:dyDescent="0.45">
      <c r="B10" s="146" t="s">
        <v>9</v>
      </c>
      <c r="C10" s="96">
        <f t="shared" si="2"/>
        <v>197</v>
      </c>
      <c r="D10" s="96">
        <v>148</v>
      </c>
      <c r="E10" s="321">
        <f t="shared" si="3"/>
        <v>0.75126903553299496</v>
      </c>
      <c r="F10" s="96">
        <v>44</v>
      </c>
      <c r="G10" s="477">
        <f t="shared" si="0"/>
        <v>0.2233502538071066</v>
      </c>
      <c r="H10" s="90">
        <f t="shared" si="4"/>
        <v>0.97461928934010156</v>
      </c>
      <c r="I10" s="446">
        <v>5</v>
      </c>
      <c r="J10" s="545">
        <f t="shared" si="1"/>
        <v>2.5380710659898477E-2</v>
      </c>
      <c r="K10" s="105" t="s">
        <v>32</v>
      </c>
      <c r="L10" s="591"/>
      <c r="R10" s="637"/>
      <c r="S10" s="67"/>
    </row>
    <row r="11" spans="2:19" x14ac:dyDescent="0.45">
      <c r="B11" s="146" t="s">
        <v>10</v>
      </c>
      <c r="C11" s="96">
        <f t="shared" si="2"/>
        <v>190</v>
      </c>
      <c r="D11" s="96">
        <v>177</v>
      </c>
      <c r="E11" s="321">
        <f t="shared" si="3"/>
        <v>0.93157894736842106</v>
      </c>
      <c r="F11" s="96">
        <v>13</v>
      </c>
      <c r="G11" s="477">
        <f t="shared" si="0"/>
        <v>6.8421052631578952E-2</v>
      </c>
      <c r="H11" s="90">
        <f t="shared" si="4"/>
        <v>1</v>
      </c>
      <c r="I11" s="446">
        <v>0</v>
      </c>
      <c r="J11" s="545">
        <f t="shared" si="1"/>
        <v>0</v>
      </c>
      <c r="K11" s="105" t="s">
        <v>32</v>
      </c>
      <c r="L11" s="304" t="s">
        <v>32</v>
      </c>
      <c r="R11" s="637"/>
      <c r="S11" s="67"/>
    </row>
    <row r="12" spans="2:19" x14ac:dyDescent="0.45">
      <c r="B12" s="146" t="s">
        <v>11</v>
      </c>
      <c r="C12" s="96">
        <f t="shared" si="2"/>
        <v>241</v>
      </c>
      <c r="D12" s="96">
        <v>107</v>
      </c>
      <c r="E12" s="321">
        <f t="shared" si="3"/>
        <v>0.44398340248962653</v>
      </c>
      <c r="F12" s="96">
        <v>30</v>
      </c>
      <c r="G12" s="477">
        <f t="shared" si="0"/>
        <v>0.12448132780082988</v>
      </c>
      <c r="H12" s="90">
        <f t="shared" si="4"/>
        <v>0.56846473029045641</v>
      </c>
      <c r="I12" s="446">
        <v>104</v>
      </c>
      <c r="J12" s="545">
        <f t="shared" si="1"/>
        <v>0.43153526970954359</v>
      </c>
      <c r="K12" s="725" t="s">
        <v>31</v>
      </c>
      <c r="L12" s="304" t="s">
        <v>33</v>
      </c>
      <c r="R12" s="637"/>
      <c r="S12" s="67"/>
    </row>
    <row r="13" spans="2:19" x14ac:dyDescent="0.45">
      <c r="B13" s="146" t="s">
        <v>323</v>
      </c>
      <c r="C13" s="96">
        <f t="shared" si="2"/>
        <v>306</v>
      </c>
      <c r="D13" s="96">
        <v>87</v>
      </c>
      <c r="E13" s="321">
        <f t="shared" si="3"/>
        <v>0.28431372549019607</v>
      </c>
      <c r="F13" s="96">
        <v>85</v>
      </c>
      <c r="G13" s="477">
        <f t="shared" si="0"/>
        <v>0.27777777777777779</v>
      </c>
      <c r="H13" s="90">
        <f t="shared" si="4"/>
        <v>0.56209150326797386</v>
      </c>
      <c r="I13" s="446">
        <v>134</v>
      </c>
      <c r="J13" s="545">
        <f t="shared" si="1"/>
        <v>0.43790849673202614</v>
      </c>
      <c r="K13" s="725" t="s">
        <v>31</v>
      </c>
      <c r="L13" s="288" t="s">
        <v>31</v>
      </c>
      <c r="R13" s="637"/>
      <c r="S13" s="67"/>
    </row>
    <row r="14" spans="2:19" x14ac:dyDescent="0.45">
      <c r="B14" s="146" t="s">
        <v>52</v>
      </c>
      <c r="C14" s="96">
        <f t="shared" si="2"/>
        <v>183</v>
      </c>
      <c r="D14" s="96">
        <v>108</v>
      </c>
      <c r="E14" s="321">
        <f t="shared" si="3"/>
        <v>0.5901639344262295</v>
      </c>
      <c r="F14" s="96">
        <v>13</v>
      </c>
      <c r="G14" s="477">
        <f t="shared" si="0"/>
        <v>7.1038251366120214E-2</v>
      </c>
      <c r="H14" s="90">
        <f t="shared" si="4"/>
        <v>0.66120218579234968</v>
      </c>
      <c r="I14" s="446">
        <v>62</v>
      </c>
      <c r="J14" s="545">
        <f t="shared" si="1"/>
        <v>0.33879781420765026</v>
      </c>
      <c r="K14" s="105"/>
      <c r="L14" s="304" t="s">
        <v>32</v>
      </c>
      <c r="R14" s="637"/>
      <c r="S14" s="67"/>
    </row>
    <row r="15" spans="2:19" x14ac:dyDescent="0.45">
      <c r="B15" s="146" t="s">
        <v>13</v>
      </c>
      <c r="C15" s="96">
        <f t="shared" si="2"/>
        <v>346</v>
      </c>
      <c r="D15" s="96">
        <v>45</v>
      </c>
      <c r="E15" s="321">
        <f t="shared" si="3"/>
        <v>0.13005780346820808</v>
      </c>
      <c r="F15" s="96">
        <v>36</v>
      </c>
      <c r="G15" s="477">
        <f t="shared" si="0"/>
        <v>0.10404624277456648</v>
      </c>
      <c r="H15" s="90">
        <f t="shared" si="4"/>
        <v>0.23410404624277456</v>
      </c>
      <c r="I15" s="446">
        <v>265</v>
      </c>
      <c r="J15" s="545">
        <f t="shared" si="1"/>
        <v>0.76589595375722541</v>
      </c>
      <c r="K15" s="105" t="s">
        <v>31</v>
      </c>
      <c r="L15" s="304" t="s">
        <v>31</v>
      </c>
      <c r="R15" s="637"/>
      <c r="S15" s="67"/>
    </row>
    <row r="16" spans="2:19" x14ac:dyDescent="0.45">
      <c r="B16" s="146" t="s">
        <v>53</v>
      </c>
      <c r="C16" s="96">
        <f t="shared" si="2"/>
        <v>228</v>
      </c>
      <c r="D16" s="96">
        <v>126</v>
      </c>
      <c r="E16" s="321">
        <f t="shared" si="3"/>
        <v>0.55263157894736847</v>
      </c>
      <c r="F16" s="96">
        <v>17</v>
      </c>
      <c r="G16" s="477">
        <f t="shared" si="0"/>
        <v>7.4561403508771926E-2</v>
      </c>
      <c r="H16" s="90">
        <f t="shared" si="4"/>
        <v>0.62719298245614041</v>
      </c>
      <c r="I16" s="446">
        <v>85</v>
      </c>
      <c r="J16" s="545">
        <f t="shared" si="1"/>
        <v>0.37280701754385964</v>
      </c>
      <c r="K16" s="726"/>
      <c r="L16" s="286" t="s">
        <v>20</v>
      </c>
      <c r="R16" s="637"/>
      <c r="S16" s="67"/>
    </row>
    <row r="17" spans="2:19" x14ac:dyDescent="0.45">
      <c r="B17" s="146" t="s">
        <v>54</v>
      </c>
      <c r="C17" s="96">
        <f t="shared" si="2"/>
        <v>96</v>
      </c>
      <c r="D17" s="96">
        <v>78</v>
      </c>
      <c r="E17" s="321">
        <f t="shared" si="3"/>
        <v>0.8125</v>
      </c>
      <c r="F17" s="96">
        <v>15</v>
      </c>
      <c r="G17" s="477">
        <f t="shared" si="0"/>
        <v>0.15625</v>
      </c>
      <c r="H17" s="90">
        <f t="shared" si="4"/>
        <v>0.96875</v>
      </c>
      <c r="I17" s="446">
        <v>3</v>
      </c>
      <c r="J17" s="545">
        <f t="shared" si="1"/>
        <v>3.125E-2</v>
      </c>
      <c r="K17" s="105" t="s">
        <v>32</v>
      </c>
      <c r="L17" s="304" t="s">
        <v>32</v>
      </c>
      <c r="R17" s="637"/>
      <c r="S17" s="580"/>
    </row>
    <row r="18" spans="2:19" x14ac:dyDescent="0.45">
      <c r="B18" s="146" t="s">
        <v>55</v>
      </c>
      <c r="C18" s="96">
        <f t="shared" si="2"/>
        <v>164</v>
      </c>
      <c r="D18" s="96">
        <v>119</v>
      </c>
      <c r="E18" s="321">
        <f t="shared" si="3"/>
        <v>0.72560975609756095</v>
      </c>
      <c r="F18" s="96">
        <v>41</v>
      </c>
      <c r="G18" s="477">
        <f t="shared" si="0"/>
        <v>0.25</v>
      </c>
      <c r="H18" s="90">
        <f t="shared" si="4"/>
        <v>0.97560975609756095</v>
      </c>
      <c r="I18" s="446">
        <v>4</v>
      </c>
      <c r="J18" s="545">
        <f t="shared" si="1"/>
        <v>2.4390243902439025E-2</v>
      </c>
      <c r="K18" s="105" t="s">
        <v>32</v>
      </c>
      <c r="L18" s="304"/>
      <c r="R18" s="637"/>
      <c r="S18" s="67"/>
    </row>
    <row r="19" spans="2:19" x14ac:dyDescent="0.45">
      <c r="B19" s="146" t="s">
        <v>56</v>
      </c>
      <c r="C19" s="96">
        <f t="shared" si="2"/>
        <v>314</v>
      </c>
      <c r="D19" s="96">
        <v>146</v>
      </c>
      <c r="E19" s="321">
        <f t="shared" si="3"/>
        <v>0.46496815286624205</v>
      </c>
      <c r="F19" s="96">
        <v>168</v>
      </c>
      <c r="G19" s="477">
        <f t="shared" si="0"/>
        <v>0.53503184713375795</v>
      </c>
      <c r="H19" s="90">
        <f t="shared" si="4"/>
        <v>1</v>
      </c>
      <c r="I19" s="446">
        <v>0</v>
      </c>
      <c r="J19" s="545">
        <f t="shared" si="1"/>
        <v>0</v>
      </c>
      <c r="K19" s="105" t="s">
        <v>31</v>
      </c>
      <c r="L19" s="304" t="s">
        <v>31</v>
      </c>
      <c r="R19" s="637"/>
      <c r="S19" s="581"/>
    </row>
    <row r="20" spans="2:19" x14ac:dyDescent="0.45">
      <c r="B20" s="146" t="s">
        <v>14</v>
      </c>
      <c r="C20" s="96">
        <f t="shared" si="2"/>
        <v>86</v>
      </c>
      <c r="D20" s="96">
        <v>65</v>
      </c>
      <c r="E20" s="321">
        <f>D20/C20</f>
        <v>0.7558139534883721</v>
      </c>
      <c r="F20" s="96">
        <v>20</v>
      </c>
      <c r="G20" s="477">
        <f>F20/C20</f>
        <v>0.23255813953488372</v>
      </c>
      <c r="H20" s="90">
        <f>E20+G20</f>
        <v>0.98837209302325579</v>
      </c>
      <c r="I20" s="446">
        <v>1</v>
      </c>
      <c r="J20" s="545">
        <f>I20/C20</f>
        <v>1.1627906976744186E-2</v>
      </c>
      <c r="K20" s="105" t="s">
        <v>32</v>
      </c>
      <c r="L20" s="304" t="s">
        <v>32</v>
      </c>
      <c r="R20" s="637"/>
      <c r="S20" s="581"/>
    </row>
    <row r="21" spans="2:19" x14ac:dyDescent="0.45">
      <c r="B21" s="146" t="s">
        <v>358</v>
      </c>
      <c r="C21" s="96">
        <f t="shared" si="2"/>
        <v>201</v>
      </c>
      <c r="D21" s="96">
        <v>140</v>
      </c>
      <c r="E21" s="321">
        <f>D21/C21</f>
        <v>0.69651741293532343</v>
      </c>
      <c r="F21" s="96">
        <v>49</v>
      </c>
      <c r="G21" s="477">
        <f t="shared" si="0"/>
        <v>0.24378109452736318</v>
      </c>
      <c r="H21" s="90">
        <f t="shared" si="4"/>
        <v>0.94029850746268662</v>
      </c>
      <c r="I21" s="446">
        <v>12</v>
      </c>
      <c r="J21" s="545">
        <f t="shared" si="1"/>
        <v>5.9701492537313432E-2</v>
      </c>
      <c r="K21" s="171" t="s">
        <v>32</v>
      </c>
      <c r="L21" s="305" t="s">
        <v>32</v>
      </c>
      <c r="R21" s="637"/>
      <c r="S21" s="67"/>
    </row>
    <row r="22" spans="2:19" x14ac:dyDescent="0.45">
      <c r="B22" s="582" t="s">
        <v>71</v>
      </c>
      <c r="C22" s="482">
        <f>SUM(C8:C21)</f>
        <v>2881</v>
      </c>
      <c r="D22" s="482">
        <f>SUM(D8:D21)</f>
        <v>1604</v>
      </c>
      <c r="E22" s="583">
        <f>D22/C22</f>
        <v>0.55675112808052762</v>
      </c>
      <c r="F22" s="482">
        <f>SUM(F8:F21)</f>
        <v>602</v>
      </c>
      <c r="G22" s="584">
        <f t="shared" si="0"/>
        <v>0.20895522388059701</v>
      </c>
      <c r="H22" s="585">
        <f>E22+G22</f>
        <v>0.76570635196112469</v>
      </c>
      <c r="I22" s="586">
        <f>SUM(I8:I21)</f>
        <v>675</v>
      </c>
      <c r="J22" s="565">
        <f t="shared" si="1"/>
        <v>0.2342936480388754</v>
      </c>
      <c r="R22" s="64"/>
    </row>
    <row r="23" spans="2:19" x14ac:dyDescent="0.45">
      <c r="B23" s="215" t="s">
        <v>75</v>
      </c>
      <c r="C23" s="515">
        <f>SUM(C22-C13-C21)</f>
        <v>2374</v>
      </c>
      <c r="D23" s="515">
        <f>SUM(D22-D13-D21)</f>
        <v>1377</v>
      </c>
      <c r="E23" s="516">
        <f>D23/C23</f>
        <v>0.58003369839932606</v>
      </c>
      <c r="F23" s="515">
        <f>SUM(F22-F13-F21)</f>
        <v>468</v>
      </c>
      <c r="G23" s="212">
        <f>F23/C23</f>
        <v>0.19713563605728729</v>
      </c>
      <c r="H23" s="546">
        <f>E23+G23</f>
        <v>0.77716933445661329</v>
      </c>
      <c r="I23" s="515">
        <f>SUM(I22-I13-I21)</f>
        <v>529</v>
      </c>
      <c r="J23" s="551">
        <f>I23/C23</f>
        <v>0.22283066554338668</v>
      </c>
      <c r="M23" s="64"/>
      <c r="O23" s="64"/>
      <c r="R23" s="64"/>
    </row>
    <row r="24" spans="2:19" x14ac:dyDescent="0.45">
      <c r="B24" s="56" t="s">
        <v>564</v>
      </c>
      <c r="F24" s="56"/>
      <c r="J24" s="65"/>
      <c r="Q24" s="64"/>
    </row>
    <row r="25" spans="2:19" ht="15" customHeight="1" x14ac:dyDescent="0.45">
      <c r="B25" s="923" t="s">
        <v>586</v>
      </c>
      <c r="C25" s="923"/>
      <c r="D25" s="923"/>
      <c r="E25" s="923"/>
      <c r="F25" s="923"/>
      <c r="G25" s="923"/>
      <c r="H25" s="923"/>
      <c r="I25" s="923"/>
      <c r="J25" s="923"/>
      <c r="K25" s="923"/>
      <c r="L25" s="923"/>
      <c r="M25" s="923"/>
    </row>
    <row r="26" spans="2:19" x14ac:dyDescent="0.45">
      <c r="B26" s="923" t="s">
        <v>612</v>
      </c>
      <c r="C26" s="923"/>
      <c r="D26" s="923"/>
      <c r="E26" s="923"/>
      <c r="F26" s="923"/>
      <c r="G26" s="923"/>
      <c r="H26" s="923"/>
      <c r="I26" s="923"/>
      <c r="J26" s="923"/>
      <c r="K26" s="923"/>
      <c r="L26" s="923"/>
      <c r="O26" s="64"/>
      <c r="R26" s="64"/>
    </row>
    <row r="27" spans="2:19" x14ac:dyDescent="0.45">
      <c r="B27" s="31" t="s">
        <v>327</v>
      </c>
    </row>
    <row r="28" spans="2:19" x14ac:dyDescent="0.45">
      <c r="B28" s="72" t="s">
        <v>464</v>
      </c>
    </row>
    <row r="29" spans="2:19" x14ac:dyDescent="0.45">
      <c r="B29" s="421" t="s">
        <v>468</v>
      </c>
      <c r="C29" s="56" t="s">
        <v>673</v>
      </c>
    </row>
    <row r="30" spans="2:19" x14ac:dyDescent="0.45">
      <c r="B30" s="422" t="s">
        <v>469</v>
      </c>
      <c r="C30" s="56" t="s">
        <v>674</v>
      </c>
    </row>
    <row r="32" spans="2:19" ht="15.75" x14ac:dyDescent="0.45">
      <c r="B32" s="865" t="s">
        <v>675</v>
      </c>
      <c r="C32" s="865"/>
      <c r="D32" s="865"/>
      <c r="E32" s="865"/>
      <c r="F32" s="865"/>
      <c r="G32" s="865"/>
      <c r="H32" s="865"/>
      <c r="I32" s="865"/>
      <c r="J32" s="865"/>
      <c r="K32" s="865"/>
      <c r="L32" s="865"/>
      <c r="M32" s="865"/>
    </row>
    <row r="33" spans="2:15" x14ac:dyDescent="0.45">
      <c r="B33" s="33"/>
      <c r="C33" s="33"/>
      <c r="D33" s="33"/>
      <c r="E33" s="33"/>
      <c r="F33" s="33"/>
      <c r="G33" s="33"/>
      <c r="H33" s="33"/>
      <c r="I33" s="33"/>
      <c r="J33" s="56"/>
    </row>
    <row r="34" spans="2:15" ht="15" customHeight="1" x14ac:dyDescent="0.45">
      <c r="B34" s="847" t="s">
        <v>57</v>
      </c>
      <c r="C34" s="852" t="s">
        <v>329</v>
      </c>
      <c r="D34" s="852" t="s">
        <v>38</v>
      </c>
      <c r="E34" s="852"/>
      <c r="F34" s="847" t="s">
        <v>39</v>
      </c>
      <c r="G34" s="852"/>
      <c r="H34" s="852"/>
      <c r="I34" s="854"/>
      <c r="J34" s="847" t="s">
        <v>40</v>
      </c>
      <c r="K34" s="852"/>
      <c r="L34" s="852"/>
      <c r="M34" s="854"/>
      <c r="N34" s="940" t="s">
        <v>576</v>
      </c>
      <c r="O34" s="941"/>
    </row>
    <row r="35" spans="2:15" ht="14.25" customHeight="1" x14ac:dyDescent="0.45">
      <c r="B35" s="848"/>
      <c r="C35" s="890"/>
      <c r="D35" s="853"/>
      <c r="E35" s="853"/>
      <c r="F35" s="849"/>
      <c r="G35" s="853"/>
      <c r="H35" s="853"/>
      <c r="I35" s="855"/>
      <c r="J35" s="849"/>
      <c r="K35" s="853"/>
      <c r="L35" s="853"/>
      <c r="M35" s="855"/>
      <c r="N35" s="942"/>
      <c r="O35" s="943"/>
    </row>
    <row r="36" spans="2:15" x14ac:dyDescent="0.45">
      <c r="B36" s="849"/>
      <c r="C36" s="853"/>
      <c r="D36" s="135" t="s">
        <v>5</v>
      </c>
      <c r="E36" s="135" t="s">
        <v>6</v>
      </c>
      <c r="F36" s="649" t="s">
        <v>5</v>
      </c>
      <c r="G36" s="141" t="s">
        <v>6</v>
      </c>
      <c r="H36" s="141" t="s">
        <v>593</v>
      </c>
      <c r="I36" s="728" t="s">
        <v>73</v>
      </c>
      <c r="J36" s="297" t="s">
        <v>5</v>
      </c>
      <c r="K36" s="135" t="s">
        <v>6</v>
      </c>
      <c r="L36" s="141" t="s">
        <v>593</v>
      </c>
      <c r="M36" s="728" t="s">
        <v>73</v>
      </c>
      <c r="N36" s="721" t="s">
        <v>39</v>
      </c>
      <c r="O36" s="722" t="s">
        <v>40</v>
      </c>
    </row>
    <row r="37" spans="2:15" x14ac:dyDescent="0.45">
      <c r="B37" s="213" t="s">
        <v>7</v>
      </c>
      <c r="C37" s="244">
        <v>126</v>
      </c>
      <c r="D37" s="244">
        <v>73</v>
      </c>
      <c r="E37" s="473">
        <f>D37/$C37</f>
        <v>0.57936507936507942</v>
      </c>
      <c r="F37" s="677">
        <v>53</v>
      </c>
      <c r="G37" s="452">
        <f>F37/$C37</f>
        <v>0.42063492063492064</v>
      </c>
      <c r="H37" s="321">
        <v>0.40342030000000001</v>
      </c>
      <c r="I37" s="735"/>
      <c r="J37" s="677">
        <v>19</v>
      </c>
      <c r="K37" s="452">
        <f t="shared" ref="K37:K52" si="5">J37/$C37</f>
        <v>0.15079365079365079</v>
      </c>
      <c r="L37" s="321">
        <v>0.14244960000000001</v>
      </c>
      <c r="M37" s="729"/>
      <c r="N37" s="303"/>
      <c r="O37" s="303"/>
    </row>
    <row r="38" spans="2:15" x14ac:dyDescent="0.45">
      <c r="B38" s="146" t="s">
        <v>8</v>
      </c>
      <c r="C38" s="96">
        <v>132</v>
      </c>
      <c r="D38" s="96">
        <v>73</v>
      </c>
      <c r="E38" s="476">
        <f t="shared" ref="E38:E50" si="6">D38/$C38</f>
        <v>0.55303030303030298</v>
      </c>
      <c r="F38" s="105">
        <v>59</v>
      </c>
      <c r="G38" s="452">
        <f t="shared" ref="G38:G50" si="7">F38/$C38</f>
        <v>0.44696969696969696</v>
      </c>
      <c r="H38" s="321">
        <v>0.40415760000000001</v>
      </c>
      <c r="I38" s="736"/>
      <c r="J38" s="105">
        <v>23</v>
      </c>
      <c r="K38" s="452">
        <f t="shared" si="5"/>
        <v>0.17424242424242425</v>
      </c>
      <c r="L38" s="321">
        <v>0.1480495</v>
      </c>
      <c r="M38" s="730"/>
      <c r="N38" s="304"/>
      <c r="O38" s="304"/>
    </row>
    <row r="39" spans="2:15" x14ac:dyDescent="0.45">
      <c r="B39" s="146" t="s">
        <v>9</v>
      </c>
      <c r="C39" s="96">
        <v>148</v>
      </c>
      <c r="D39" s="96">
        <v>78</v>
      </c>
      <c r="E39" s="476">
        <f t="shared" si="6"/>
        <v>0.52702702702702697</v>
      </c>
      <c r="F39" s="105">
        <v>70</v>
      </c>
      <c r="G39" s="452">
        <f t="shared" si="7"/>
        <v>0.47297297297297297</v>
      </c>
      <c r="H39" s="321">
        <v>0.46276980000000001</v>
      </c>
      <c r="I39" s="737"/>
      <c r="J39" s="105">
        <v>26</v>
      </c>
      <c r="K39" s="452">
        <f t="shared" si="5"/>
        <v>0.17567567567567569</v>
      </c>
      <c r="L39" s="321">
        <v>0.17356079999999999</v>
      </c>
      <c r="M39" s="731"/>
      <c r="N39" s="304"/>
      <c r="O39" s="304"/>
    </row>
    <row r="40" spans="2:15" x14ac:dyDescent="0.45">
      <c r="B40" s="146" t="s">
        <v>10</v>
      </c>
      <c r="C40" s="96">
        <v>177</v>
      </c>
      <c r="D40" s="96">
        <v>86</v>
      </c>
      <c r="E40" s="476">
        <f t="shared" si="6"/>
        <v>0.48587570621468928</v>
      </c>
      <c r="F40" s="105">
        <v>91</v>
      </c>
      <c r="G40" s="452">
        <f t="shared" si="7"/>
        <v>0.51412429378531077</v>
      </c>
      <c r="H40" s="321">
        <v>0.46917500000000001</v>
      </c>
      <c r="I40" s="736"/>
      <c r="J40" s="105">
        <v>40</v>
      </c>
      <c r="K40" s="452">
        <f t="shared" si="5"/>
        <v>0.22598870056497175</v>
      </c>
      <c r="L40" s="321">
        <v>0.19410569999999999</v>
      </c>
      <c r="M40" s="730"/>
      <c r="N40" s="304"/>
      <c r="O40" s="304"/>
    </row>
    <row r="41" spans="2:15" x14ac:dyDescent="0.45">
      <c r="B41" s="146" t="s">
        <v>331</v>
      </c>
      <c r="C41" s="96">
        <v>107</v>
      </c>
      <c r="D41" s="96">
        <v>72</v>
      </c>
      <c r="E41" s="476">
        <f t="shared" si="6"/>
        <v>0.67289719626168221</v>
      </c>
      <c r="F41" s="105">
        <v>35</v>
      </c>
      <c r="G41" s="452">
        <f t="shared" si="7"/>
        <v>0.32710280373831774</v>
      </c>
      <c r="H41" s="321">
        <v>0.30681219999999998</v>
      </c>
      <c r="I41" s="736" t="s">
        <v>20</v>
      </c>
      <c r="J41" s="105">
        <v>15</v>
      </c>
      <c r="K41" s="452">
        <f t="shared" si="5"/>
        <v>0.14018691588785046</v>
      </c>
      <c r="L41" s="321">
        <v>0.12734909999999999</v>
      </c>
      <c r="M41" s="730"/>
      <c r="N41" s="304"/>
      <c r="O41" s="304"/>
    </row>
    <row r="42" spans="2:15" x14ac:dyDescent="0.45">
      <c r="B42" s="146" t="s">
        <v>323</v>
      </c>
      <c r="C42" s="96">
        <v>87</v>
      </c>
      <c r="D42" s="96">
        <v>57</v>
      </c>
      <c r="E42" s="476">
        <f t="shared" si="6"/>
        <v>0.65517241379310343</v>
      </c>
      <c r="F42" s="105">
        <v>30</v>
      </c>
      <c r="G42" s="452">
        <f t="shared" si="7"/>
        <v>0.34482758620689657</v>
      </c>
      <c r="H42" s="321">
        <v>0.32402170000000002</v>
      </c>
      <c r="I42" s="736"/>
      <c r="J42" s="105">
        <v>10</v>
      </c>
      <c r="K42" s="452">
        <f t="shared" si="5"/>
        <v>0.11494252873563218</v>
      </c>
      <c r="L42" s="321">
        <v>0.1053656</v>
      </c>
      <c r="M42" s="732"/>
      <c r="N42" s="288" t="s">
        <v>32</v>
      </c>
      <c r="O42" s="288" t="s">
        <v>32</v>
      </c>
    </row>
    <row r="43" spans="2:15" x14ac:dyDescent="0.45">
      <c r="B43" s="146" t="s">
        <v>52</v>
      </c>
      <c r="C43" s="96">
        <v>108</v>
      </c>
      <c r="D43" s="96">
        <v>70</v>
      </c>
      <c r="E43" s="476">
        <f t="shared" si="6"/>
        <v>0.64814814814814814</v>
      </c>
      <c r="F43" s="105">
        <v>38</v>
      </c>
      <c r="G43" s="452">
        <f t="shared" si="7"/>
        <v>0.35185185185185186</v>
      </c>
      <c r="H43" s="321">
        <v>0.3676778</v>
      </c>
      <c r="I43" s="736"/>
      <c r="J43" s="105">
        <v>17</v>
      </c>
      <c r="K43" s="452">
        <f t="shared" si="5"/>
        <v>0.15740740740740741</v>
      </c>
      <c r="L43" s="321">
        <v>0.1678075</v>
      </c>
      <c r="M43" s="730"/>
      <c r="N43" s="304"/>
      <c r="O43" s="304"/>
    </row>
    <row r="44" spans="2:15" x14ac:dyDescent="0.45">
      <c r="B44" s="146" t="s">
        <v>328</v>
      </c>
      <c r="C44" s="96">
        <v>45</v>
      </c>
      <c r="D44" s="96">
        <v>27</v>
      </c>
      <c r="E44" s="476">
        <f t="shared" si="6"/>
        <v>0.6</v>
      </c>
      <c r="F44" s="105">
        <v>18</v>
      </c>
      <c r="G44" s="452">
        <f t="shared" si="7"/>
        <v>0.4</v>
      </c>
      <c r="H44" s="321">
        <v>0.45066060000000002</v>
      </c>
      <c r="I44" s="736"/>
      <c r="J44" s="105">
        <v>6</v>
      </c>
      <c r="K44" s="452">
        <f t="shared" si="5"/>
        <v>0.13333333333333333</v>
      </c>
      <c r="L44" s="321">
        <v>0.15532799999999999</v>
      </c>
      <c r="M44" s="730"/>
      <c r="N44" s="286"/>
      <c r="O44" s="304"/>
    </row>
    <row r="45" spans="2:15" x14ac:dyDescent="0.45">
      <c r="B45" s="146" t="s">
        <v>53</v>
      </c>
      <c r="C45" s="96">
        <v>126</v>
      </c>
      <c r="D45" s="96">
        <v>90</v>
      </c>
      <c r="E45" s="476">
        <f t="shared" si="6"/>
        <v>0.7142857142857143</v>
      </c>
      <c r="F45" s="105">
        <v>36</v>
      </c>
      <c r="G45" s="452">
        <f t="shared" si="7"/>
        <v>0.2857142857142857</v>
      </c>
      <c r="H45" s="321">
        <v>0.35245690000000002</v>
      </c>
      <c r="I45" s="736"/>
      <c r="J45" s="105">
        <v>11</v>
      </c>
      <c r="K45" s="452">
        <f t="shared" si="5"/>
        <v>8.7301587301587297E-2</v>
      </c>
      <c r="L45" s="321">
        <v>0.1237214</v>
      </c>
      <c r="M45" s="733"/>
      <c r="N45" s="288" t="s">
        <v>336</v>
      </c>
      <c r="O45" s="286" t="s">
        <v>336</v>
      </c>
    </row>
    <row r="46" spans="2:15" x14ac:dyDescent="0.45">
      <c r="B46" s="146" t="s">
        <v>54</v>
      </c>
      <c r="C46" s="96">
        <v>78</v>
      </c>
      <c r="D46" s="96">
        <v>48</v>
      </c>
      <c r="E46" s="476">
        <f t="shared" si="6"/>
        <v>0.61538461538461542</v>
      </c>
      <c r="F46" s="105">
        <v>30</v>
      </c>
      <c r="G46" s="452">
        <f t="shared" si="7"/>
        <v>0.38461538461538464</v>
      </c>
      <c r="H46" s="321">
        <v>0.36543110000000001</v>
      </c>
      <c r="I46" s="736"/>
      <c r="J46" s="105">
        <v>10</v>
      </c>
      <c r="K46" s="452">
        <f t="shared" si="5"/>
        <v>0.12820512820512819</v>
      </c>
      <c r="L46" s="321">
        <v>0.1237007</v>
      </c>
      <c r="M46" s="730"/>
      <c r="N46" s="304"/>
      <c r="O46" s="304"/>
    </row>
    <row r="47" spans="2:15" x14ac:dyDescent="0.45">
      <c r="B47" s="146" t="s">
        <v>55</v>
      </c>
      <c r="C47" s="96">
        <v>119</v>
      </c>
      <c r="D47" s="96">
        <v>79</v>
      </c>
      <c r="E47" s="476">
        <f t="shared" si="6"/>
        <v>0.66386554621848737</v>
      </c>
      <c r="F47" s="105">
        <v>40</v>
      </c>
      <c r="G47" s="452">
        <f t="shared" si="7"/>
        <v>0.33613445378151263</v>
      </c>
      <c r="H47" s="321">
        <v>0.39582830000000002</v>
      </c>
      <c r="I47" s="736"/>
      <c r="J47" s="105">
        <v>21</v>
      </c>
      <c r="K47" s="452">
        <f t="shared" si="5"/>
        <v>0.17647058823529413</v>
      </c>
      <c r="L47" s="321">
        <v>0.22715740000000001</v>
      </c>
      <c r="M47" s="730"/>
      <c r="N47" s="304"/>
      <c r="O47" s="304"/>
    </row>
    <row r="48" spans="2:15" x14ac:dyDescent="0.45">
      <c r="B48" s="146" t="s">
        <v>326</v>
      </c>
      <c r="C48" s="96">
        <v>146</v>
      </c>
      <c r="D48" s="96">
        <v>113</v>
      </c>
      <c r="E48" s="476">
        <f t="shared" si="6"/>
        <v>0.77397260273972601</v>
      </c>
      <c r="F48" s="105">
        <v>33</v>
      </c>
      <c r="G48" s="452">
        <f t="shared" si="7"/>
        <v>0.22602739726027396</v>
      </c>
      <c r="H48" s="321">
        <v>0.2654281</v>
      </c>
      <c r="I48" s="736" t="s">
        <v>32</v>
      </c>
      <c r="J48" s="105">
        <v>17</v>
      </c>
      <c r="K48" s="452">
        <f t="shared" si="5"/>
        <v>0.11643835616438356</v>
      </c>
      <c r="L48" s="321">
        <v>0.14756359999999999</v>
      </c>
      <c r="M48" s="730"/>
      <c r="N48" s="304"/>
      <c r="O48" s="304"/>
    </row>
    <row r="49" spans="2:16" x14ac:dyDescent="0.45">
      <c r="B49" s="146" t="s">
        <v>14</v>
      </c>
      <c r="C49" s="96">
        <v>65</v>
      </c>
      <c r="D49" s="96">
        <v>28</v>
      </c>
      <c r="E49" s="476">
        <f>D49/$C49</f>
        <v>0.43076923076923079</v>
      </c>
      <c r="F49" s="105">
        <v>37</v>
      </c>
      <c r="G49" s="452">
        <f>F49/$C49</f>
        <v>0.56923076923076921</v>
      </c>
      <c r="H49" s="321">
        <v>0.39309470000000002</v>
      </c>
      <c r="I49" s="736"/>
      <c r="J49" s="105">
        <v>15</v>
      </c>
      <c r="K49" s="452">
        <f t="shared" si="5"/>
        <v>0.23076923076923078</v>
      </c>
      <c r="L49" s="321">
        <v>0.15365770000000001</v>
      </c>
      <c r="M49" s="730"/>
      <c r="N49" s="304"/>
      <c r="O49" s="301"/>
    </row>
    <row r="50" spans="2:16" x14ac:dyDescent="0.45">
      <c r="B50" s="146" t="s">
        <v>358</v>
      </c>
      <c r="C50" s="96">
        <v>140</v>
      </c>
      <c r="D50" s="96">
        <v>91</v>
      </c>
      <c r="E50" s="476">
        <f t="shared" si="6"/>
        <v>0.65</v>
      </c>
      <c r="F50" s="105">
        <v>49</v>
      </c>
      <c r="G50" s="452">
        <f t="shared" si="7"/>
        <v>0.35</v>
      </c>
      <c r="H50" s="321">
        <v>0.38364090000000001</v>
      </c>
      <c r="I50" s="738"/>
      <c r="J50" s="171">
        <v>21</v>
      </c>
      <c r="K50" s="503">
        <f t="shared" si="5"/>
        <v>0.15</v>
      </c>
      <c r="L50" s="479">
        <v>0.15940480000000001</v>
      </c>
      <c r="M50" s="734"/>
      <c r="N50" s="307" t="s">
        <v>159</v>
      </c>
      <c r="O50" s="307" t="s">
        <v>159</v>
      </c>
    </row>
    <row r="51" spans="2:16" x14ac:dyDescent="0.45">
      <c r="B51" s="427" t="s">
        <v>71</v>
      </c>
      <c r="C51" s="482">
        <f>SUM(C37:C50)</f>
        <v>1604</v>
      </c>
      <c r="D51" s="482">
        <f>SUM(D37:D50)</f>
        <v>985</v>
      </c>
      <c r="E51" s="584">
        <f>D51/$C51</f>
        <v>0.61408977556109723</v>
      </c>
      <c r="F51" s="650">
        <f>SUM(F37:F50)</f>
        <v>619</v>
      </c>
      <c r="G51" s="583">
        <f>F51/$C51</f>
        <v>0.38591022443890272</v>
      </c>
      <c r="H51" s="583">
        <v>0.38590000000000002</v>
      </c>
      <c r="I51" s="758"/>
      <c r="J51" s="650">
        <f>SUM(J37:J50)</f>
        <v>251</v>
      </c>
      <c r="K51" s="583">
        <f t="shared" si="5"/>
        <v>0.15648379052369077</v>
      </c>
      <c r="L51" s="724">
        <v>0.15648000000000001</v>
      </c>
      <c r="M51" s="63"/>
      <c r="N51" s="63"/>
    </row>
    <row r="52" spans="2:16" x14ac:dyDescent="0.45">
      <c r="B52" s="215" t="s">
        <v>75</v>
      </c>
      <c r="C52" s="515">
        <f>SUM(C51-(C41-C42+C44+C48+C50))</f>
        <v>1253</v>
      </c>
      <c r="D52" s="515">
        <f>SUM(D51-(D41-D42+D44+D48+D50))</f>
        <v>739</v>
      </c>
      <c r="E52" s="212">
        <f>D52/$C52</f>
        <v>0.58978451715881886</v>
      </c>
      <c r="F52" s="700">
        <f>SUM(F51-(F41-F42+F44+F48+F50))</f>
        <v>514</v>
      </c>
      <c r="G52" s="504">
        <f>F52/$C52</f>
        <v>0.41021548284118114</v>
      </c>
      <c r="H52" s="516">
        <v>0.42070000000000002</v>
      </c>
      <c r="I52" s="752"/>
      <c r="J52" s="700">
        <f>SUM(J51-(J41-J42+J44+J48+J50))</f>
        <v>202</v>
      </c>
      <c r="K52" s="504">
        <f t="shared" si="5"/>
        <v>0.16121308858739025</v>
      </c>
      <c r="L52" s="723">
        <v>0.1686</v>
      </c>
      <c r="M52" s="63"/>
      <c r="N52" s="63"/>
    </row>
    <row r="53" spans="2:16" x14ac:dyDescent="0.45">
      <c r="B53" s="56" t="s">
        <v>564</v>
      </c>
      <c r="F53" s="56"/>
      <c r="J53" s="65"/>
      <c r="L53" s="20"/>
      <c r="P53" s="64"/>
    </row>
    <row r="54" spans="2:16" ht="14.25" customHeight="1" x14ac:dyDescent="0.45">
      <c r="B54" s="923" t="s">
        <v>586</v>
      </c>
      <c r="C54" s="923"/>
      <c r="D54" s="923"/>
      <c r="E54" s="923"/>
      <c r="F54" s="923"/>
      <c r="G54" s="923"/>
      <c r="H54" s="923"/>
      <c r="I54" s="923"/>
      <c r="J54" s="923"/>
      <c r="K54" s="923"/>
      <c r="L54" s="923"/>
      <c r="M54" s="923"/>
      <c r="N54" s="923"/>
      <c r="O54" s="923"/>
    </row>
    <row r="55" spans="2:16" x14ac:dyDescent="0.45">
      <c r="B55" s="923" t="s">
        <v>608</v>
      </c>
      <c r="C55" s="923"/>
      <c r="D55" s="923"/>
      <c r="E55" s="923"/>
      <c r="F55" s="923"/>
      <c r="G55" s="923"/>
      <c r="H55" s="923"/>
      <c r="I55" s="923"/>
      <c r="J55" s="923"/>
      <c r="K55" s="923"/>
      <c r="L55" s="923"/>
      <c r="M55" s="923"/>
      <c r="N55" s="923"/>
      <c r="O55" s="923"/>
    </row>
    <row r="56" spans="2:16" x14ac:dyDescent="0.45">
      <c r="B56" s="923" t="s">
        <v>604</v>
      </c>
      <c r="C56" s="923"/>
      <c r="D56" s="923"/>
      <c r="E56" s="923"/>
      <c r="F56" s="923"/>
      <c r="G56" s="923"/>
      <c r="H56" s="923"/>
      <c r="I56" s="151"/>
      <c r="J56" s="151"/>
      <c r="K56" s="151"/>
      <c r="L56" s="151"/>
      <c r="M56" s="151"/>
      <c r="N56" s="151"/>
      <c r="O56" s="151"/>
    </row>
    <row r="57" spans="2:16" x14ac:dyDescent="0.45">
      <c r="B57" s="31" t="s">
        <v>464</v>
      </c>
      <c r="L57" s="72"/>
    </row>
    <row r="58" spans="2:16" x14ac:dyDescent="0.45">
      <c r="B58" s="421" t="s">
        <v>468</v>
      </c>
      <c r="C58" s="56" t="s">
        <v>676</v>
      </c>
      <c r="L58" s="72"/>
    </row>
    <row r="59" spans="2:16" x14ac:dyDescent="0.45">
      <c r="B59" s="422" t="s">
        <v>469</v>
      </c>
      <c r="C59" s="56" t="s">
        <v>677</v>
      </c>
      <c r="L59" s="72"/>
    </row>
    <row r="61" spans="2:16" ht="30.75" customHeight="1" x14ac:dyDescent="0.45">
      <c r="B61" s="865" t="s">
        <v>678</v>
      </c>
      <c r="C61" s="865"/>
      <c r="D61" s="865"/>
      <c r="E61" s="865"/>
      <c r="F61" s="865"/>
      <c r="G61" s="865"/>
      <c r="H61" s="865"/>
      <c r="I61" s="865"/>
      <c r="J61" s="865"/>
      <c r="K61" s="865"/>
      <c r="L61" s="865"/>
    </row>
    <row r="62" spans="2:16" ht="15" customHeight="1" x14ac:dyDescent="0.45">
      <c r="B62" s="33"/>
      <c r="C62" s="33"/>
      <c r="D62" s="33"/>
      <c r="E62" s="33"/>
      <c r="F62" s="33"/>
      <c r="G62" s="33"/>
      <c r="H62" s="33"/>
      <c r="I62" s="33"/>
    </row>
    <row r="63" spans="2:16" ht="46.9" customHeight="1" x14ac:dyDescent="0.45">
      <c r="B63" s="953" t="s">
        <v>65</v>
      </c>
      <c r="C63" s="396" t="s">
        <v>329</v>
      </c>
      <c r="D63" s="951" t="s">
        <v>318</v>
      </c>
      <c r="E63" s="952"/>
      <c r="F63" s="957" t="s">
        <v>317</v>
      </c>
      <c r="G63" s="952"/>
      <c r="H63" s="955" t="s">
        <v>576</v>
      </c>
      <c r="I63" s="956"/>
    </row>
    <row r="64" spans="2:16" ht="34.9" x14ac:dyDescent="0.45">
      <c r="B64" s="954"/>
      <c r="C64" s="201" t="s">
        <v>4</v>
      </c>
      <c r="D64" s="747" t="s">
        <v>48</v>
      </c>
      <c r="E64" s="757" t="s">
        <v>682</v>
      </c>
      <c r="F64" s="747" t="s">
        <v>48</v>
      </c>
      <c r="G64" s="757" t="s">
        <v>682</v>
      </c>
      <c r="H64" s="302" t="s">
        <v>341</v>
      </c>
      <c r="I64" s="641" t="s">
        <v>342</v>
      </c>
      <c r="L64" s="324"/>
    </row>
    <row r="65" spans="2:12" x14ac:dyDescent="0.45">
      <c r="B65" s="213" t="s">
        <v>7</v>
      </c>
      <c r="C65" s="244">
        <v>126</v>
      </c>
      <c r="D65" s="748">
        <v>0.71249059999999997</v>
      </c>
      <c r="E65" s="751"/>
      <c r="F65" s="475">
        <v>0.59060849999999998</v>
      </c>
      <c r="G65" s="740"/>
      <c r="H65" s="642"/>
      <c r="I65" s="259" t="s">
        <v>33</v>
      </c>
      <c r="L65" s="177"/>
    </row>
    <row r="66" spans="2:12" x14ac:dyDescent="0.45">
      <c r="B66" s="146" t="s">
        <v>8</v>
      </c>
      <c r="C66" s="96">
        <v>132</v>
      </c>
      <c r="D66" s="749">
        <v>0.70842349999999998</v>
      </c>
      <c r="E66" s="94"/>
      <c r="F66" s="321">
        <v>0.6330808</v>
      </c>
      <c r="G66" s="741"/>
      <c r="H66" s="285"/>
      <c r="I66" s="257"/>
    </row>
    <row r="67" spans="2:12" x14ac:dyDescent="0.45">
      <c r="B67" s="146" t="s">
        <v>9</v>
      </c>
      <c r="C67" s="96">
        <v>148</v>
      </c>
      <c r="D67" s="749">
        <v>0.67322930000000003</v>
      </c>
      <c r="E67" s="94"/>
      <c r="F67" s="321">
        <v>0.5719533</v>
      </c>
      <c r="G67" s="741"/>
      <c r="H67" s="285" t="s">
        <v>33</v>
      </c>
      <c r="I67" s="257"/>
    </row>
    <row r="68" spans="2:12" x14ac:dyDescent="0.45">
      <c r="B68" s="146" t="s">
        <v>10</v>
      </c>
      <c r="C68" s="96">
        <v>177</v>
      </c>
      <c r="D68" s="749">
        <v>0.62633729999999999</v>
      </c>
      <c r="E68" s="94" t="s">
        <v>337</v>
      </c>
      <c r="F68" s="321">
        <v>0.54262999999999995</v>
      </c>
      <c r="G68" s="741" t="s">
        <v>337</v>
      </c>
      <c r="H68" s="285" t="s">
        <v>33</v>
      </c>
      <c r="I68" s="257" t="s">
        <v>337</v>
      </c>
    </row>
    <row r="69" spans="2:12" x14ac:dyDescent="0.45">
      <c r="B69" s="146" t="s">
        <v>331</v>
      </c>
      <c r="C69" s="96">
        <v>107</v>
      </c>
      <c r="D69" s="749">
        <v>0.79641740000000005</v>
      </c>
      <c r="E69" s="94"/>
      <c r="F69" s="321">
        <v>0.72337189999999996</v>
      </c>
      <c r="G69" s="741"/>
      <c r="H69" s="285"/>
      <c r="I69" s="257"/>
    </row>
    <row r="70" spans="2:12" x14ac:dyDescent="0.45">
      <c r="B70" s="146" t="s">
        <v>323</v>
      </c>
      <c r="C70" s="96">
        <v>87</v>
      </c>
      <c r="D70" s="749">
        <v>0.71637930000000005</v>
      </c>
      <c r="E70" s="94"/>
      <c r="F70" s="321">
        <v>0.6751916</v>
      </c>
      <c r="G70" s="93"/>
      <c r="H70" s="285" t="s">
        <v>20</v>
      </c>
      <c r="I70" s="256" t="s">
        <v>32</v>
      </c>
    </row>
    <row r="71" spans="2:12" x14ac:dyDescent="0.45">
      <c r="B71" s="146" t="s">
        <v>52</v>
      </c>
      <c r="C71" s="96">
        <v>108</v>
      </c>
      <c r="D71" s="749">
        <v>0.85555099999999995</v>
      </c>
      <c r="E71" s="94" t="s">
        <v>32</v>
      </c>
      <c r="F71" s="321">
        <v>0.79625849999999998</v>
      </c>
      <c r="G71" s="741" t="s">
        <v>32</v>
      </c>
      <c r="H71" s="285" t="s">
        <v>32</v>
      </c>
      <c r="I71" s="257" t="s">
        <v>20</v>
      </c>
    </row>
    <row r="72" spans="2:12" x14ac:dyDescent="0.45">
      <c r="B72" s="146" t="s">
        <v>328</v>
      </c>
      <c r="C72" s="96">
        <v>45</v>
      </c>
      <c r="D72" s="749">
        <v>0.67894180000000004</v>
      </c>
      <c r="E72" s="94"/>
      <c r="F72" s="321">
        <v>0.65989419999999999</v>
      </c>
      <c r="G72" s="741"/>
      <c r="H72" s="285"/>
      <c r="I72" s="257"/>
    </row>
    <row r="73" spans="2:12" x14ac:dyDescent="0.45">
      <c r="B73" s="146" t="s">
        <v>53</v>
      </c>
      <c r="C73" s="96">
        <v>126</v>
      </c>
      <c r="D73" s="749">
        <v>0.76444000000000001</v>
      </c>
      <c r="E73" s="94"/>
      <c r="F73" s="321">
        <v>0.74007940000000005</v>
      </c>
      <c r="G73" s="95" t="s">
        <v>20</v>
      </c>
      <c r="H73" s="285"/>
      <c r="I73" s="255"/>
    </row>
    <row r="74" spans="2:12" x14ac:dyDescent="0.45">
      <c r="B74" s="146" t="s">
        <v>54</v>
      </c>
      <c r="C74" s="96">
        <v>78</v>
      </c>
      <c r="D74" s="749">
        <v>0.798458</v>
      </c>
      <c r="E74" s="94"/>
      <c r="F74" s="321">
        <v>0.65769230000000001</v>
      </c>
      <c r="G74" s="741"/>
      <c r="H74" s="285"/>
      <c r="I74" s="257"/>
    </row>
    <row r="75" spans="2:12" x14ac:dyDescent="0.45">
      <c r="B75" s="146" t="s">
        <v>55</v>
      </c>
      <c r="C75" s="96">
        <v>119</v>
      </c>
      <c r="D75" s="749">
        <v>0.7557741</v>
      </c>
      <c r="E75" s="94"/>
      <c r="F75" s="321">
        <v>0.71297560000000004</v>
      </c>
      <c r="G75" s="741"/>
      <c r="H75" s="285"/>
      <c r="I75" s="257"/>
    </row>
    <row r="76" spans="2:12" x14ac:dyDescent="0.45">
      <c r="B76" s="146" t="s">
        <v>326</v>
      </c>
      <c r="C76" s="96">
        <v>146</v>
      </c>
      <c r="D76" s="749">
        <v>0.89317239999999998</v>
      </c>
      <c r="E76" s="94" t="s">
        <v>32</v>
      </c>
      <c r="F76" s="321">
        <v>0.82192600000000005</v>
      </c>
      <c r="G76" s="741" t="s">
        <v>32</v>
      </c>
      <c r="H76" s="285" t="s">
        <v>20</v>
      </c>
      <c r="I76" s="257" t="s">
        <v>20</v>
      </c>
    </row>
    <row r="77" spans="2:12" x14ac:dyDescent="0.45">
      <c r="B77" s="146" t="s">
        <v>14</v>
      </c>
      <c r="C77" s="96">
        <v>65</v>
      </c>
      <c r="D77" s="749">
        <v>0.68253710000000001</v>
      </c>
      <c r="E77" s="94"/>
      <c r="F77" s="321">
        <v>0.54901100000000003</v>
      </c>
      <c r="G77" s="741"/>
      <c r="H77" s="285"/>
      <c r="I77" s="257"/>
    </row>
    <row r="78" spans="2:12" x14ac:dyDescent="0.45">
      <c r="B78" s="215" t="s">
        <v>358</v>
      </c>
      <c r="C78" s="164">
        <v>140</v>
      </c>
      <c r="D78" s="750">
        <v>0.7843097</v>
      </c>
      <c r="E78" s="752"/>
      <c r="F78" s="479">
        <v>0.69714830000000005</v>
      </c>
      <c r="G78" s="742"/>
      <c r="H78" s="289"/>
      <c r="I78" s="597"/>
    </row>
    <row r="79" spans="2:12" x14ac:dyDescent="0.45">
      <c r="B79" s="247" t="s">
        <v>71</v>
      </c>
      <c r="C79" s="640">
        <f>SUM(C65:C78)</f>
        <v>1604</v>
      </c>
      <c r="D79" s="753">
        <v>0.74650039999999995</v>
      </c>
      <c r="E79" s="754"/>
      <c r="F79" s="638">
        <v>0.66900000000000004</v>
      </c>
    </row>
    <row r="80" spans="2:12" x14ac:dyDescent="0.45">
      <c r="B80" s="202" t="s">
        <v>320</v>
      </c>
      <c r="C80" s="590">
        <f>SUM(C79-(C69-C70+C72+C76+C78))</f>
        <v>1253</v>
      </c>
      <c r="D80" s="755">
        <v>0.72199999999999998</v>
      </c>
      <c r="E80" s="756"/>
      <c r="F80" s="639">
        <v>0.63900000000000001</v>
      </c>
    </row>
    <row r="81" spans="2:14" ht="15" customHeight="1" x14ac:dyDescent="0.45">
      <c r="B81" s="923" t="s">
        <v>565</v>
      </c>
      <c r="C81" s="923"/>
      <c r="D81" s="923"/>
      <c r="E81" s="923"/>
      <c r="F81" s="923"/>
      <c r="G81" s="923"/>
      <c r="H81" s="923"/>
      <c r="I81" s="923"/>
      <c r="J81" s="923"/>
      <c r="L81" s="64"/>
      <c r="M81" s="64"/>
    </row>
    <row r="82" spans="2:14" ht="23.25" customHeight="1" x14ac:dyDescent="0.45">
      <c r="B82" s="923" t="s">
        <v>586</v>
      </c>
      <c r="C82" s="923"/>
      <c r="D82" s="923"/>
      <c r="E82" s="923"/>
      <c r="F82" s="923"/>
      <c r="G82" s="923"/>
      <c r="H82" s="923"/>
      <c r="I82" s="923"/>
      <c r="J82" s="923"/>
    </row>
    <row r="83" spans="2:14" ht="27" customHeight="1" x14ac:dyDescent="0.45">
      <c r="B83" s="892" t="s">
        <v>608</v>
      </c>
      <c r="C83" s="892"/>
      <c r="D83" s="892"/>
      <c r="E83" s="892"/>
      <c r="F83" s="892"/>
      <c r="G83" s="892"/>
      <c r="H83" s="892"/>
      <c r="I83" s="892"/>
      <c r="J83" s="892"/>
      <c r="K83" s="151"/>
    </row>
    <row r="84" spans="2:14" x14ac:dyDescent="0.45">
      <c r="B84" s="72" t="s">
        <v>464</v>
      </c>
      <c r="C84" s="72"/>
      <c r="D84" s="72"/>
      <c r="E84" s="72"/>
      <c r="F84" s="72"/>
      <c r="G84" s="72"/>
      <c r="H84" s="72"/>
      <c r="I84" s="72"/>
      <c r="J84" s="72"/>
      <c r="K84" s="222"/>
    </row>
    <row r="85" spans="2:14" x14ac:dyDescent="0.45">
      <c r="B85" s="421" t="s">
        <v>468</v>
      </c>
      <c r="C85" s="56" t="s">
        <v>673</v>
      </c>
      <c r="K85" s="72"/>
    </row>
    <row r="86" spans="2:14" x14ac:dyDescent="0.45">
      <c r="B86" s="422" t="s">
        <v>469</v>
      </c>
      <c r="C86" s="56" t="s">
        <v>674</v>
      </c>
    </row>
    <row r="89" spans="2:14" ht="33.75" customHeight="1" x14ac:dyDescent="0.45">
      <c r="B89" s="34"/>
      <c r="C89" s="29"/>
      <c r="D89" s="29"/>
      <c r="E89" s="29"/>
      <c r="F89" s="29"/>
      <c r="G89" s="29"/>
      <c r="H89" s="29"/>
      <c r="I89" s="865"/>
      <c r="J89" s="865"/>
      <c r="K89" s="865"/>
      <c r="L89" s="865"/>
      <c r="M89" s="865"/>
      <c r="N89" s="865"/>
    </row>
    <row r="116" spans="2:14" ht="36" customHeight="1" x14ac:dyDescent="0.45">
      <c r="B116" s="34"/>
      <c r="I116" s="865"/>
      <c r="J116" s="865"/>
      <c r="K116" s="865"/>
      <c r="L116" s="865"/>
      <c r="M116" s="865"/>
      <c r="N116" s="865"/>
    </row>
  </sheetData>
  <sortState xmlns:xlrd2="http://schemas.microsoft.com/office/spreadsheetml/2017/richdata2" ref="Q8:S21">
    <sortCondition descending="1" ref="R8:R21"/>
  </sortState>
  <mergeCells count="31">
    <mergeCell ref="I89:N89"/>
    <mergeCell ref="I116:N116"/>
    <mergeCell ref="B83:J83"/>
    <mergeCell ref="B81:J81"/>
    <mergeCell ref="D34:E35"/>
    <mergeCell ref="B82:J82"/>
    <mergeCell ref="B63:B64"/>
    <mergeCell ref="B61:L61"/>
    <mergeCell ref="H63:I63"/>
    <mergeCell ref="B34:B36"/>
    <mergeCell ref="C34:C36"/>
    <mergeCell ref="B55:O55"/>
    <mergeCell ref="B56:H56"/>
    <mergeCell ref="F34:I35"/>
    <mergeCell ref="B54:O54"/>
    <mergeCell ref="F63:G63"/>
    <mergeCell ref="D63:E63"/>
    <mergeCell ref="B32:M32"/>
    <mergeCell ref="C5:C6"/>
    <mergeCell ref="B25:M25"/>
    <mergeCell ref="B26:L26"/>
    <mergeCell ref="N34:O35"/>
    <mergeCell ref="B3:L3"/>
    <mergeCell ref="B5:B7"/>
    <mergeCell ref="D5:E6"/>
    <mergeCell ref="F5:G6"/>
    <mergeCell ref="H5:H6"/>
    <mergeCell ref="I5:J6"/>
    <mergeCell ref="K5:K7"/>
    <mergeCell ref="L5:L7"/>
    <mergeCell ref="J34:M35"/>
  </mergeCells>
  <conditionalFormatting sqref="D65:D78">
    <cfRule type="top10" dxfId="185" priority="111" rank="1"/>
    <cfRule type="top10" dxfId="184" priority="110" bottom="1" rank="1"/>
  </conditionalFormatting>
  <conditionalFormatting sqref="E8:E21">
    <cfRule type="top10" dxfId="183" priority="119" rank="1"/>
    <cfRule type="top10" dxfId="182" priority="118" bottom="1" rank="1"/>
  </conditionalFormatting>
  <conditionalFormatting sqref="E65:E78">
    <cfRule type="cellIs" dxfId="181" priority="88" operator="equal">
      <formula>"Positive alert x2"</formula>
    </cfRule>
    <cfRule type="cellIs" dxfId="180" priority="87" operator="equal">
      <formula>"Negative alert x2"</formula>
    </cfRule>
    <cfRule type="cellIs" dxfId="179" priority="85" operator="equal">
      <formula>"Negative outlier"</formula>
    </cfRule>
    <cfRule type="cellIs" dxfId="178" priority="84" operator="equal">
      <formula>"Negative alert"</formula>
    </cfRule>
    <cfRule type="cellIs" dxfId="177" priority="83" operator="equal">
      <formula>"Positive alert"</formula>
    </cfRule>
    <cfRule type="cellIs" dxfId="176" priority="86" operator="equal">
      <formula>"Positive outlier"</formula>
    </cfRule>
  </conditionalFormatting>
  <conditionalFormatting sqref="F65:F78">
    <cfRule type="top10" dxfId="175" priority="109" rank="1"/>
    <cfRule type="top10" dxfId="174" priority="108" bottom="1" rank="1"/>
  </conditionalFormatting>
  <conditionalFormatting sqref="G37:G50">
    <cfRule type="top10" dxfId="173" priority="7" rank="1"/>
    <cfRule type="top10" dxfId="172" priority="8" bottom="1" rank="1"/>
  </conditionalFormatting>
  <conditionalFormatting sqref="G65:I78">
    <cfRule type="cellIs" dxfId="171" priority="33" operator="equal">
      <formula>"Positive alert"</formula>
    </cfRule>
    <cfRule type="cellIs" dxfId="170" priority="34" operator="equal">
      <formula>"Negative alert"</formula>
    </cfRule>
    <cfRule type="cellIs" dxfId="169" priority="35" operator="equal">
      <formula>"Negative outlier"</formula>
    </cfRule>
    <cfRule type="cellIs" dxfId="168" priority="36" operator="equal">
      <formula>"Positive outlier"</formula>
    </cfRule>
    <cfRule type="cellIs" dxfId="167" priority="37" operator="equal">
      <formula>"Negative alert x2"</formula>
    </cfRule>
    <cfRule type="cellIs" dxfId="166" priority="38" operator="equal">
      <formula>"Positive alert x2"</formula>
    </cfRule>
  </conditionalFormatting>
  <conditionalFormatting sqref="H37:H50">
    <cfRule type="top10" dxfId="165" priority="9" rank="1"/>
    <cfRule type="top10" dxfId="164" priority="10" bottom="1" rank="1"/>
  </conditionalFormatting>
  <conditionalFormatting sqref="I37:I50">
    <cfRule type="cellIs" dxfId="163" priority="98" operator="equal">
      <formula>"Positive outlier"</formula>
    </cfRule>
    <cfRule type="cellIs" dxfId="162" priority="95" operator="equal">
      <formula>"Positive alert"</formula>
    </cfRule>
    <cfRule type="cellIs" dxfId="161" priority="96" operator="equal">
      <formula>"Negative alert"</formula>
    </cfRule>
    <cfRule type="cellIs" dxfId="160" priority="97" operator="equal">
      <formula>"Negative outlier"</formula>
    </cfRule>
    <cfRule type="cellIs" dxfId="159" priority="99" operator="equal">
      <formula>"Negative alert x2"</formula>
    </cfRule>
    <cfRule type="cellIs" dxfId="158" priority="100" operator="equal">
      <formula>"Positive alert x2"</formula>
    </cfRule>
  </conditionalFormatting>
  <conditionalFormatting sqref="K37:K50">
    <cfRule type="top10" dxfId="157" priority="2" bottom="1" rank="1"/>
    <cfRule type="top10" dxfId="156" priority="1" rank="1"/>
  </conditionalFormatting>
  <conditionalFormatting sqref="K8:L21">
    <cfRule type="cellIs" dxfId="155" priority="74" operator="equal">
      <formula>"Positive outlier"</formula>
    </cfRule>
    <cfRule type="cellIs" dxfId="154" priority="75" operator="equal">
      <formula>"Negative alert x2"</formula>
    </cfRule>
    <cfRule type="cellIs" dxfId="153" priority="76" operator="equal">
      <formula>"Positive alert x2"</formula>
    </cfRule>
    <cfRule type="cellIs" dxfId="152" priority="72" operator="equal">
      <formula>"Negative alert"</formula>
    </cfRule>
    <cfRule type="cellIs" dxfId="151" priority="71" operator="equal">
      <formula>"Positive alert"</formula>
    </cfRule>
    <cfRule type="cellIs" dxfId="150" priority="73" operator="equal">
      <formula>"Negative outlier"</formula>
    </cfRule>
  </conditionalFormatting>
  <conditionalFormatting sqref="L37:L50">
    <cfRule type="top10" dxfId="149" priority="3" rank="1"/>
    <cfRule type="top10" dxfId="148" priority="4" bottom="1" rank="1"/>
  </conditionalFormatting>
  <conditionalFormatting sqref="M37:M50">
    <cfRule type="cellIs" dxfId="147" priority="101" operator="equal">
      <formula>"Positive alert"</formula>
    </cfRule>
    <cfRule type="cellIs" dxfId="146" priority="102" operator="equal">
      <formula>"Negative alert"</formula>
    </cfRule>
    <cfRule type="cellIs" dxfId="145" priority="103" operator="equal">
      <formula>"Negative outlier"</formula>
    </cfRule>
    <cfRule type="cellIs" dxfId="144" priority="104" operator="equal">
      <formula>"Positive outlier"</formula>
    </cfRule>
    <cfRule type="cellIs" dxfId="143" priority="106" operator="equal">
      <formula>"Positive alert x2"</formula>
    </cfRule>
    <cfRule type="cellIs" dxfId="142" priority="105" operator="equal">
      <formula>"Negative alert x2"</formula>
    </cfRule>
  </conditionalFormatting>
  <conditionalFormatting sqref="O42:O45">
    <cfRule type="cellIs" dxfId="141" priority="27" operator="equal">
      <formula>"Positive alert"</formula>
    </cfRule>
    <cfRule type="cellIs" dxfId="140" priority="28" operator="equal">
      <formula>"Negative alert"</formula>
    </cfRule>
    <cfRule type="cellIs" dxfId="139" priority="29" operator="equal">
      <formula>"Negative outlier"</formula>
    </cfRule>
    <cfRule type="cellIs" dxfId="138" priority="32" operator="equal">
      <formula>"Positive alert x2"</formula>
    </cfRule>
    <cfRule type="cellIs" dxfId="137" priority="31" operator="equal">
      <formula>"Negative alert x2"</formula>
    </cfRule>
    <cfRule type="cellIs" dxfId="136" priority="30" operator="equal">
      <formula>"Positive outlier"</formula>
    </cfRule>
  </conditionalFormatting>
  <conditionalFormatting sqref="S8:S21">
    <cfRule type="cellIs" dxfId="135" priority="70" operator="equal">
      <formula>"Positive alert x2"</formula>
    </cfRule>
    <cfRule type="cellIs" dxfId="134" priority="66" operator="equal">
      <formula>"Negative alert"</formula>
    </cfRule>
    <cfRule type="cellIs" dxfId="133" priority="69" operator="equal">
      <formula>"Negative alert x2"</formula>
    </cfRule>
    <cfRule type="cellIs" dxfId="132" priority="68" operator="equal">
      <formula>"Positive outlier"</formula>
    </cfRule>
    <cfRule type="cellIs" dxfId="131" priority="67" operator="equal">
      <formula>"Negative outlier"</formula>
    </cfRule>
    <cfRule type="cellIs" dxfId="130" priority="65" operator="equal">
      <formula>"Positive alert"</formula>
    </cfRule>
  </conditionalFormatting>
  <hyperlinks>
    <hyperlink ref="B1" location="TOC!A1" display="TOC" xr:uid="{00000000-0004-0000-1400-000000000000}"/>
  </hyperlinks>
  <pageMargins left="0.70866141732283472" right="0.70866141732283472" top="0.74803149606299213" bottom="0.74803149606299213" header="0.31496062992125984" footer="0.31496062992125984"/>
  <pageSetup paperSize="9" scale="60" orientation="landscape" r:id="rId1"/>
  <headerFooter>
    <oddHeader>&amp;C&amp;F</oddHeader>
    <oddFooter>&amp;C&amp;A
Page &amp;P of &amp;N</oddFooter>
  </headerFooter>
  <rowBreaks count="1" manualBreakCount="1">
    <brk id="59" min="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FFF6D9"/>
  </sheetPr>
  <dimension ref="B1:X82"/>
  <sheetViews>
    <sheetView zoomScale="90" zoomScaleNormal="90" zoomScaleSheetLayoutView="90" workbookViewId="0">
      <selection activeCell="G47" sqref="G47"/>
    </sheetView>
  </sheetViews>
  <sheetFormatPr defaultColWidth="9.1328125" defaultRowHeight="14.25" x14ac:dyDescent="0.45"/>
  <cols>
    <col min="1" max="1" width="5" style="54" customWidth="1"/>
    <col min="2" max="3" width="15.73046875" style="54" customWidth="1"/>
    <col min="4" max="4" width="11.86328125" style="54" customWidth="1"/>
    <col min="5" max="5" width="12.1328125" style="54" customWidth="1"/>
    <col min="6" max="7" width="10.73046875" style="54" customWidth="1"/>
    <col min="8" max="8" width="11.1328125" style="54" customWidth="1"/>
    <col min="9" max="10" width="10.73046875" style="54" customWidth="1"/>
    <col min="11" max="11" width="16.73046875" style="54" customWidth="1"/>
    <col min="12" max="12" width="15.86328125" style="56" customWidth="1"/>
    <col min="13" max="13" width="15.73046875" style="54" customWidth="1"/>
    <col min="14" max="14" width="10" style="54" bestFit="1" customWidth="1"/>
    <col min="15" max="15" width="10" style="54" customWidth="1"/>
    <col min="16" max="16" width="15" style="68" customWidth="1"/>
    <col min="17" max="16384" width="9.1328125" style="54"/>
  </cols>
  <sheetData>
    <row r="1" spans="2:16" x14ac:dyDescent="0.45">
      <c r="B1" s="55" t="s">
        <v>46</v>
      </c>
    </row>
    <row r="2" spans="2:16" x14ac:dyDescent="0.45">
      <c r="P2" s="54"/>
    </row>
    <row r="3" spans="2:16" ht="28.5" customHeight="1" x14ac:dyDescent="0.45">
      <c r="B3" s="865" t="s">
        <v>547</v>
      </c>
      <c r="C3" s="865"/>
      <c r="D3" s="865"/>
      <c r="E3" s="865"/>
      <c r="F3" s="865"/>
      <c r="G3" s="865"/>
      <c r="H3" s="865"/>
      <c r="I3" s="865"/>
      <c r="J3" s="865"/>
      <c r="K3" s="865"/>
      <c r="L3" s="29"/>
      <c r="M3" s="29"/>
      <c r="N3" s="29"/>
      <c r="O3" s="14"/>
      <c r="P3" s="54"/>
    </row>
    <row r="4" spans="2:16" x14ac:dyDescent="0.45">
      <c r="B4" s="15"/>
      <c r="C4" s="15"/>
      <c r="D4" s="15"/>
      <c r="E4" s="15"/>
      <c r="F4" s="15"/>
      <c r="G4" s="15"/>
      <c r="H4" s="15"/>
      <c r="I4" s="15"/>
      <c r="J4" s="15"/>
      <c r="K4" s="15"/>
      <c r="L4" s="16"/>
      <c r="M4" s="56"/>
      <c r="N4" s="205"/>
      <c r="O4" s="56"/>
      <c r="P4" s="54"/>
    </row>
    <row r="5" spans="2:16" ht="15" customHeight="1" x14ac:dyDescent="0.45">
      <c r="B5" s="847" t="s">
        <v>57</v>
      </c>
      <c r="C5" s="852" t="s">
        <v>504</v>
      </c>
      <c r="D5" s="852" t="s">
        <v>19</v>
      </c>
      <c r="E5" s="852"/>
      <c r="F5" s="852" t="s">
        <v>2</v>
      </c>
      <c r="G5" s="852"/>
      <c r="H5" s="852" t="s">
        <v>264</v>
      </c>
      <c r="I5" s="909" t="s">
        <v>3</v>
      </c>
      <c r="J5" s="909"/>
      <c r="K5" s="847" t="s">
        <v>77</v>
      </c>
      <c r="L5" s="960" t="s">
        <v>576</v>
      </c>
      <c r="M5" s="56"/>
      <c r="N5" s="56"/>
      <c r="P5" s="54"/>
    </row>
    <row r="6" spans="2:16" x14ac:dyDescent="0.45">
      <c r="B6" s="848"/>
      <c r="C6" s="853"/>
      <c r="D6" s="890"/>
      <c r="E6" s="890"/>
      <c r="F6" s="890"/>
      <c r="G6" s="890"/>
      <c r="H6" s="853"/>
      <c r="I6" s="959"/>
      <c r="J6" s="959"/>
      <c r="K6" s="848"/>
      <c r="L6" s="961"/>
      <c r="P6" s="54"/>
    </row>
    <row r="7" spans="2:16" x14ac:dyDescent="0.45">
      <c r="B7" s="849"/>
      <c r="C7" s="59" t="s">
        <v>4</v>
      </c>
      <c r="D7" s="59" t="s">
        <v>5</v>
      </c>
      <c r="E7" s="59" t="s">
        <v>6</v>
      </c>
      <c r="F7" s="206" t="s">
        <v>5</v>
      </c>
      <c r="G7" s="141" t="s">
        <v>6</v>
      </c>
      <c r="H7" s="141" t="s">
        <v>6</v>
      </c>
      <c r="I7" s="424" t="s">
        <v>5</v>
      </c>
      <c r="J7" s="424" t="s">
        <v>6</v>
      </c>
      <c r="K7" s="849"/>
      <c r="L7" s="962"/>
      <c r="M7" s="81"/>
      <c r="P7" s="54"/>
    </row>
    <row r="8" spans="2:16" x14ac:dyDescent="0.45">
      <c r="B8" s="213" t="s">
        <v>7</v>
      </c>
      <c r="C8" s="244">
        <f>SUM(D8,F8,I8)</f>
        <v>25</v>
      </c>
      <c r="D8" s="244">
        <v>21</v>
      </c>
      <c r="E8" s="475">
        <f>D8/C8</f>
        <v>0.84</v>
      </c>
      <c r="F8" s="244">
        <v>4</v>
      </c>
      <c r="G8" s="474">
        <f t="shared" ref="G8:G22" si="0">F8/C8</f>
        <v>0.16</v>
      </c>
      <c r="H8" s="543">
        <f>E8+G8</f>
        <v>1</v>
      </c>
      <c r="I8" s="497">
        <v>0</v>
      </c>
      <c r="J8" s="544">
        <f t="shared" ref="J8:J22" si="1">I8/C8</f>
        <v>0</v>
      </c>
      <c r="K8" s="743" t="s">
        <v>336</v>
      </c>
      <c r="L8" s="415" t="s">
        <v>20</v>
      </c>
      <c r="M8" s="80"/>
      <c r="P8" s="54"/>
    </row>
    <row r="9" spans="2:16" x14ac:dyDescent="0.45">
      <c r="B9" s="146" t="s">
        <v>8</v>
      </c>
      <c r="C9" s="96">
        <f>SUM(D9,F9,I9)</f>
        <v>42</v>
      </c>
      <c r="D9" s="96">
        <v>24</v>
      </c>
      <c r="E9" s="321">
        <f t="shared" ref="E9:E20" si="2">D9/C9</f>
        <v>0.5714285714285714</v>
      </c>
      <c r="F9" s="96">
        <v>16</v>
      </c>
      <c r="G9" s="477">
        <f t="shared" si="0"/>
        <v>0.38095238095238093</v>
      </c>
      <c r="H9" s="90">
        <f t="shared" ref="H9:H23" si="3">E9+G9</f>
        <v>0.95238095238095233</v>
      </c>
      <c r="I9" s="446">
        <v>2</v>
      </c>
      <c r="J9" s="545">
        <f t="shared" si="1"/>
        <v>4.7619047619047616E-2</v>
      </c>
      <c r="K9" s="744"/>
      <c r="L9" s="285"/>
      <c r="M9" s="80"/>
      <c r="P9" s="54"/>
    </row>
    <row r="10" spans="2:16" x14ac:dyDescent="0.45">
      <c r="B10" s="146" t="s">
        <v>9</v>
      </c>
      <c r="C10" s="96">
        <f t="shared" ref="C10:C20" si="4">SUM(D10,F10,I10)</f>
        <v>43</v>
      </c>
      <c r="D10" s="96">
        <v>22</v>
      </c>
      <c r="E10" s="321">
        <f t="shared" si="2"/>
        <v>0.51162790697674421</v>
      </c>
      <c r="F10" s="96">
        <v>9</v>
      </c>
      <c r="G10" s="477">
        <f t="shared" si="0"/>
        <v>0.20930232558139536</v>
      </c>
      <c r="H10" s="90">
        <f t="shared" si="3"/>
        <v>0.72093023255813959</v>
      </c>
      <c r="I10" s="446">
        <v>12</v>
      </c>
      <c r="J10" s="545">
        <f t="shared" si="1"/>
        <v>0.27906976744186046</v>
      </c>
      <c r="K10" s="745"/>
      <c r="L10" s="285"/>
      <c r="P10" s="54"/>
    </row>
    <row r="11" spans="2:16" x14ac:dyDescent="0.45">
      <c r="B11" s="146" t="s">
        <v>10</v>
      </c>
      <c r="C11" s="96">
        <f t="shared" si="4"/>
        <v>32</v>
      </c>
      <c r="D11" s="96">
        <v>27</v>
      </c>
      <c r="E11" s="321">
        <f t="shared" si="2"/>
        <v>0.84375</v>
      </c>
      <c r="F11" s="96">
        <v>5</v>
      </c>
      <c r="G11" s="477">
        <f t="shared" si="0"/>
        <v>0.15625</v>
      </c>
      <c r="H11" s="90">
        <f t="shared" si="3"/>
        <v>1</v>
      </c>
      <c r="I11" s="446">
        <v>0</v>
      </c>
      <c r="J11" s="545">
        <f t="shared" si="1"/>
        <v>0</v>
      </c>
      <c r="K11" s="744" t="s">
        <v>336</v>
      </c>
      <c r="L11" s="286" t="s">
        <v>20</v>
      </c>
      <c r="P11" s="54"/>
    </row>
    <row r="12" spans="2:16" x14ac:dyDescent="0.45">
      <c r="B12" s="146" t="s">
        <v>11</v>
      </c>
      <c r="C12" s="96">
        <f t="shared" si="4"/>
        <v>33</v>
      </c>
      <c r="D12" s="96">
        <v>22</v>
      </c>
      <c r="E12" s="321">
        <f t="shared" si="2"/>
        <v>0.66666666666666663</v>
      </c>
      <c r="F12" s="96">
        <v>10</v>
      </c>
      <c r="G12" s="477">
        <f t="shared" si="0"/>
        <v>0.30303030303030304</v>
      </c>
      <c r="H12" s="90">
        <f t="shared" si="3"/>
        <v>0.96969696969696972</v>
      </c>
      <c r="I12" s="446">
        <v>1</v>
      </c>
      <c r="J12" s="545">
        <f t="shared" si="1"/>
        <v>3.0303030303030304E-2</v>
      </c>
      <c r="K12" s="744"/>
      <c r="L12" s="286" t="s">
        <v>20</v>
      </c>
      <c r="P12" s="54"/>
    </row>
    <row r="13" spans="2:16" x14ac:dyDescent="0.45">
      <c r="B13" s="146" t="s">
        <v>323</v>
      </c>
      <c r="C13" s="96">
        <f t="shared" si="4"/>
        <v>57</v>
      </c>
      <c r="D13" s="96">
        <v>0</v>
      </c>
      <c r="E13" s="321">
        <f t="shared" si="2"/>
        <v>0</v>
      </c>
      <c r="F13" s="96">
        <v>16</v>
      </c>
      <c r="G13" s="477">
        <f t="shared" si="0"/>
        <v>0.2807017543859649</v>
      </c>
      <c r="H13" s="90">
        <f t="shared" si="3"/>
        <v>0.2807017543859649</v>
      </c>
      <c r="I13" s="446">
        <v>41</v>
      </c>
      <c r="J13" s="545">
        <f t="shared" si="1"/>
        <v>0.7192982456140351</v>
      </c>
      <c r="K13" s="744" t="s">
        <v>31</v>
      </c>
      <c r="L13" s="285" t="s">
        <v>31</v>
      </c>
      <c r="P13" s="54"/>
    </row>
    <row r="14" spans="2:16" x14ac:dyDescent="0.45">
      <c r="B14" s="146" t="s">
        <v>52</v>
      </c>
      <c r="C14" s="96">
        <f t="shared" si="4"/>
        <v>35</v>
      </c>
      <c r="D14" s="96">
        <v>17</v>
      </c>
      <c r="E14" s="321">
        <f>D14/C14</f>
        <v>0.48571428571428571</v>
      </c>
      <c r="F14" s="96">
        <v>6</v>
      </c>
      <c r="G14" s="477">
        <f t="shared" si="0"/>
        <v>0.17142857142857143</v>
      </c>
      <c r="H14" s="90">
        <f t="shared" si="3"/>
        <v>0.65714285714285714</v>
      </c>
      <c r="I14" s="446">
        <v>12</v>
      </c>
      <c r="J14" s="545">
        <f t="shared" si="1"/>
        <v>0.34285714285714286</v>
      </c>
      <c r="K14" s="744"/>
      <c r="L14" s="287"/>
      <c r="P14" s="54"/>
    </row>
    <row r="15" spans="2:16" x14ac:dyDescent="0.45">
      <c r="B15" s="146" t="s">
        <v>13</v>
      </c>
      <c r="C15" s="96">
        <f t="shared" si="4"/>
        <v>55</v>
      </c>
      <c r="D15" s="96">
        <v>35</v>
      </c>
      <c r="E15" s="321">
        <f t="shared" si="2"/>
        <v>0.63636363636363635</v>
      </c>
      <c r="F15" s="96">
        <v>11</v>
      </c>
      <c r="G15" s="477">
        <f t="shared" si="0"/>
        <v>0.2</v>
      </c>
      <c r="H15" s="90">
        <f t="shared" si="3"/>
        <v>0.83636363636363642</v>
      </c>
      <c r="I15" s="446">
        <v>9</v>
      </c>
      <c r="J15" s="545">
        <f t="shared" si="1"/>
        <v>0.16363636363636364</v>
      </c>
      <c r="K15" s="744"/>
      <c r="L15" s="285"/>
      <c r="P15" s="54"/>
    </row>
    <row r="16" spans="2:16" x14ac:dyDescent="0.45">
      <c r="B16" s="146" t="s">
        <v>53</v>
      </c>
      <c r="C16" s="96">
        <f t="shared" si="4"/>
        <v>39</v>
      </c>
      <c r="D16" s="96">
        <v>18</v>
      </c>
      <c r="E16" s="321">
        <f t="shared" si="2"/>
        <v>0.46153846153846156</v>
      </c>
      <c r="F16" s="96">
        <v>0</v>
      </c>
      <c r="G16" s="477">
        <f t="shared" si="0"/>
        <v>0</v>
      </c>
      <c r="H16" s="90">
        <f t="shared" si="3"/>
        <v>0.46153846153846156</v>
      </c>
      <c r="I16" s="446">
        <v>21</v>
      </c>
      <c r="J16" s="545">
        <f t="shared" si="1"/>
        <v>0.53846153846153844</v>
      </c>
      <c r="K16" s="744"/>
      <c r="L16" s="285"/>
      <c r="P16" s="54"/>
    </row>
    <row r="17" spans="2:16" x14ac:dyDescent="0.45">
      <c r="B17" s="146" t="s">
        <v>54</v>
      </c>
      <c r="C17" s="96">
        <f t="shared" si="4"/>
        <v>17</v>
      </c>
      <c r="D17" s="96">
        <v>14</v>
      </c>
      <c r="E17" s="321">
        <f t="shared" si="2"/>
        <v>0.82352941176470584</v>
      </c>
      <c r="F17" s="96">
        <v>2</v>
      </c>
      <c r="G17" s="477">
        <f t="shared" si="0"/>
        <v>0.11764705882352941</v>
      </c>
      <c r="H17" s="90">
        <f t="shared" si="3"/>
        <v>0.94117647058823528</v>
      </c>
      <c r="I17" s="446">
        <v>1</v>
      </c>
      <c r="J17" s="545">
        <f t="shared" si="1"/>
        <v>5.8823529411764705E-2</v>
      </c>
      <c r="K17" s="744"/>
      <c r="L17" s="286" t="s">
        <v>20</v>
      </c>
      <c r="P17" s="54"/>
    </row>
    <row r="18" spans="2:16" x14ac:dyDescent="0.45">
      <c r="B18" s="146" t="s">
        <v>55</v>
      </c>
      <c r="C18" s="96">
        <f t="shared" si="4"/>
        <v>27</v>
      </c>
      <c r="D18" s="96">
        <v>12</v>
      </c>
      <c r="E18" s="321">
        <f t="shared" si="2"/>
        <v>0.44444444444444442</v>
      </c>
      <c r="F18" s="96">
        <v>12</v>
      </c>
      <c r="G18" s="477">
        <f t="shared" si="0"/>
        <v>0.44444444444444442</v>
      </c>
      <c r="H18" s="90">
        <f t="shared" si="3"/>
        <v>0.88888888888888884</v>
      </c>
      <c r="I18" s="446">
        <v>3</v>
      </c>
      <c r="J18" s="545">
        <f t="shared" si="1"/>
        <v>0.1111111111111111</v>
      </c>
      <c r="K18" s="744"/>
      <c r="L18" s="285" t="s">
        <v>31</v>
      </c>
      <c r="P18" s="54"/>
    </row>
    <row r="19" spans="2:16" x14ac:dyDescent="0.45">
      <c r="B19" s="146" t="s">
        <v>56</v>
      </c>
      <c r="C19" s="96">
        <f t="shared" si="4"/>
        <v>56</v>
      </c>
      <c r="D19" s="96">
        <v>38</v>
      </c>
      <c r="E19" s="321">
        <f t="shared" si="2"/>
        <v>0.6785714285714286</v>
      </c>
      <c r="F19" s="96">
        <v>18</v>
      </c>
      <c r="G19" s="477">
        <f t="shared" si="0"/>
        <v>0.32142857142857145</v>
      </c>
      <c r="H19" s="90">
        <f t="shared" si="3"/>
        <v>1</v>
      </c>
      <c r="I19" s="446">
        <v>0</v>
      </c>
      <c r="J19" s="545">
        <f t="shared" si="1"/>
        <v>0</v>
      </c>
      <c r="K19" s="744"/>
      <c r="L19" s="287"/>
      <c r="P19" s="54"/>
    </row>
    <row r="20" spans="2:16" x14ac:dyDescent="0.45">
      <c r="B20" s="146" t="s">
        <v>14</v>
      </c>
      <c r="C20" s="96">
        <f t="shared" si="4"/>
        <v>16</v>
      </c>
      <c r="D20" s="96">
        <v>8</v>
      </c>
      <c r="E20" s="321">
        <f t="shared" si="2"/>
        <v>0.5</v>
      </c>
      <c r="F20" s="96">
        <v>8</v>
      </c>
      <c r="G20" s="477">
        <f t="shared" si="0"/>
        <v>0.5</v>
      </c>
      <c r="H20" s="90">
        <f t="shared" si="3"/>
        <v>1</v>
      </c>
      <c r="I20" s="446">
        <v>0</v>
      </c>
      <c r="J20" s="545">
        <f t="shared" si="1"/>
        <v>0</v>
      </c>
      <c r="K20" s="744"/>
      <c r="L20" s="285"/>
      <c r="M20" s="64"/>
      <c r="N20" s="64"/>
      <c r="P20" s="54"/>
    </row>
    <row r="21" spans="2:16" x14ac:dyDescent="0.45">
      <c r="B21" s="215" t="s">
        <v>358</v>
      </c>
      <c r="C21" s="164">
        <f>SUM(D21,F21,I21)</f>
        <v>31</v>
      </c>
      <c r="D21" s="164">
        <v>24</v>
      </c>
      <c r="E21" s="479">
        <f>D21/C21</f>
        <v>0.77419354838709675</v>
      </c>
      <c r="F21" s="164">
        <v>6</v>
      </c>
      <c r="G21" s="212">
        <f>F21/C21</f>
        <v>0.19354838709677419</v>
      </c>
      <c r="H21" s="546">
        <f>E21+G21</f>
        <v>0.967741935483871</v>
      </c>
      <c r="I21" s="506">
        <v>1</v>
      </c>
      <c r="J21" s="547">
        <f>I21/C21</f>
        <v>3.2258064516129031E-2</v>
      </c>
      <c r="K21" s="746"/>
      <c r="L21" s="416" t="s">
        <v>20</v>
      </c>
      <c r="M21" s="64"/>
      <c r="N21" s="207"/>
      <c r="P21" s="54"/>
    </row>
    <row r="22" spans="2:16" x14ac:dyDescent="0.45">
      <c r="B22" s="248" t="s">
        <v>71</v>
      </c>
      <c r="C22" s="480">
        <f>SUM(C8:C21)</f>
        <v>508</v>
      </c>
      <c r="D22" s="480">
        <f>SUM(D8:D21)</f>
        <v>282</v>
      </c>
      <c r="E22" s="433">
        <f>D22/C22</f>
        <v>0.55511811023622049</v>
      </c>
      <c r="F22" s="480">
        <f>SUM(F8:F21)</f>
        <v>123</v>
      </c>
      <c r="G22" s="91">
        <f t="shared" si="0"/>
        <v>0.24212598425196849</v>
      </c>
      <c r="H22" s="481">
        <f t="shared" si="3"/>
        <v>0.797244094488189</v>
      </c>
      <c r="I22" s="548">
        <f>SUM(I8:I21)</f>
        <v>103</v>
      </c>
      <c r="J22" s="549">
        <f t="shared" si="1"/>
        <v>0.20275590551181102</v>
      </c>
      <c r="K22" s="207"/>
      <c r="M22" s="207"/>
      <c r="N22" s="57"/>
      <c r="P22" s="54"/>
    </row>
    <row r="23" spans="2:16" x14ac:dyDescent="0.45">
      <c r="B23" s="232" t="s">
        <v>75</v>
      </c>
      <c r="C23" s="515">
        <f>SUM(C22-C13-C21)</f>
        <v>420</v>
      </c>
      <c r="D23" s="515">
        <f>SUM(D22-D13-D21)</f>
        <v>258</v>
      </c>
      <c r="E23" s="550">
        <f>D23/C23</f>
        <v>0.61428571428571432</v>
      </c>
      <c r="F23" s="515">
        <f>SUM(F22-F13-F21)</f>
        <v>101</v>
      </c>
      <c r="G23" s="212">
        <f>F23/C23</f>
        <v>0.24047619047619048</v>
      </c>
      <c r="H23" s="546">
        <f t="shared" si="3"/>
        <v>0.85476190476190483</v>
      </c>
      <c r="I23" s="515">
        <f>SUM(I22-I13-I21)</f>
        <v>61</v>
      </c>
      <c r="J23" s="551">
        <f>I23/C23</f>
        <v>0.14523809523809525</v>
      </c>
      <c r="K23" s="57"/>
      <c r="L23" s="57"/>
      <c r="M23" s="57"/>
      <c r="N23" s="56"/>
      <c r="O23" s="56"/>
      <c r="P23" s="54"/>
    </row>
    <row r="24" spans="2:16" x14ac:dyDescent="0.45">
      <c r="B24" s="56" t="s">
        <v>564</v>
      </c>
      <c r="C24" s="56"/>
      <c r="D24" s="56"/>
      <c r="E24" s="56"/>
      <c r="F24" s="56"/>
      <c r="G24" s="56"/>
      <c r="H24" s="56"/>
      <c r="I24" s="56"/>
      <c r="J24" s="56"/>
      <c r="K24" s="56"/>
      <c r="M24" s="56"/>
      <c r="N24" s="56"/>
      <c r="O24" s="56"/>
      <c r="P24" s="54"/>
    </row>
    <row r="25" spans="2:16" x14ac:dyDescent="0.45">
      <c r="B25" s="56" t="s">
        <v>588</v>
      </c>
      <c r="C25" s="56"/>
      <c r="D25" s="56"/>
      <c r="E25" s="56"/>
      <c r="F25" s="56"/>
      <c r="G25" s="56"/>
      <c r="H25" s="56"/>
      <c r="I25" s="56"/>
      <c r="J25" s="56"/>
      <c r="K25" s="56"/>
      <c r="M25" s="56"/>
      <c r="P25" s="54"/>
    </row>
    <row r="26" spans="2:16" x14ac:dyDescent="0.45">
      <c r="B26" s="923" t="s">
        <v>612</v>
      </c>
      <c r="C26" s="923"/>
      <c r="D26" s="923"/>
      <c r="E26" s="923"/>
      <c r="F26" s="923"/>
      <c r="G26" s="923"/>
      <c r="H26" s="923"/>
      <c r="I26" s="923"/>
      <c r="J26" s="923"/>
      <c r="K26" s="923"/>
      <c r="L26" s="923"/>
      <c r="M26" s="56"/>
      <c r="N26" s="56"/>
      <c r="O26" s="56"/>
      <c r="P26" s="54"/>
    </row>
    <row r="27" spans="2:16" x14ac:dyDescent="0.45">
      <c r="B27" s="72" t="s">
        <v>330</v>
      </c>
      <c r="C27" s="151"/>
      <c r="D27" s="151"/>
      <c r="E27" s="151"/>
      <c r="F27" s="151"/>
      <c r="G27" s="151"/>
      <c r="H27" s="151"/>
      <c r="I27" s="151"/>
      <c r="J27" s="151"/>
      <c r="K27" s="151"/>
      <c r="L27" s="151"/>
      <c r="M27" s="56"/>
      <c r="N27" s="56"/>
      <c r="O27" s="56"/>
      <c r="P27" s="54"/>
    </row>
    <row r="28" spans="2:16" x14ac:dyDescent="0.45">
      <c r="B28" s="958" t="s">
        <v>464</v>
      </c>
      <c r="C28" s="958"/>
      <c r="D28" s="958"/>
      <c r="E28" s="958"/>
      <c r="F28" s="958"/>
      <c r="G28" s="958"/>
      <c r="H28" s="958"/>
      <c r="I28" s="958"/>
      <c r="J28" s="958"/>
      <c r="K28" s="958"/>
      <c r="L28" s="958"/>
      <c r="M28" s="56"/>
      <c r="N28" s="56"/>
      <c r="O28" s="56"/>
      <c r="P28" s="54"/>
    </row>
    <row r="29" spans="2:16" x14ac:dyDescent="0.45">
      <c r="B29" s="421" t="s">
        <v>468</v>
      </c>
      <c r="C29" s="56" t="s">
        <v>673</v>
      </c>
      <c r="D29" s="72"/>
      <c r="E29" s="72"/>
      <c r="F29" s="72"/>
      <c r="G29" s="72"/>
      <c r="H29" s="72"/>
      <c r="I29" s="72"/>
      <c r="J29" s="72"/>
      <c r="K29" s="72"/>
      <c r="L29" s="72"/>
      <c r="M29" s="56"/>
      <c r="N29" s="56"/>
      <c r="O29" s="56"/>
      <c r="P29" s="54"/>
    </row>
    <row r="30" spans="2:16" x14ac:dyDescent="0.45">
      <c r="B30" s="422" t="s">
        <v>469</v>
      </c>
      <c r="C30" s="56" t="s">
        <v>674</v>
      </c>
      <c r="D30" s="72"/>
      <c r="E30" s="72"/>
      <c r="F30" s="72"/>
      <c r="G30" s="72"/>
      <c r="H30" s="72"/>
      <c r="I30" s="72"/>
      <c r="J30" s="72"/>
      <c r="K30" s="72"/>
      <c r="L30" s="72"/>
      <c r="M30" s="56"/>
      <c r="N30" s="56"/>
      <c r="O30" s="56"/>
      <c r="P30" s="54"/>
    </row>
    <row r="31" spans="2:16" x14ac:dyDescent="0.45">
      <c r="P31" s="54"/>
    </row>
    <row r="32" spans="2:16" ht="15.75" x14ac:dyDescent="0.45">
      <c r="B32" s="865" t="s">
        <v>548</v>
      </c>
      <c r="C32" s="865"/>
      <c r="D32" s="865"/>
      <c r="E32" s="865"/>
      <c r="F32" s="865"/>
      <c r="G32" s="865"/>
      <c r="H32" s="865"/>
      <c r="I32" s="865"/>
      <c r="J32" s="865"/>
      <c r="K32" s="865"/>
      <c r="L32" s="865"/>
      <c r="M32" s="29"/>
      <c r="N32" s="29"/>
      <c r="P32" s="54"/>
    </row>
    <row r="33" spans="2:16" x14ac:dyDescent="0.45">
      <c r="B33" s="150"/>
      <c r="C33" s="150"/>
      <c r="D33" s="150"/>
      <c r="E33" s="150"/>
      <c r="F33" s="150"/>
      <c r="G33" s="150"/>
      <c r="H33" s="150"/>
      <c r="I33" s="150"/>
      <c r="J33" s="150"/>
      <c r="K33" s="150"/>
      <c r="L33" s="17"/>
      <c r="M33" s="150"/>
      <c r="N33" s="150"/>
      <c r="P33" s="61"/>
    </row>
    <row r="34" spans="2:16" ht="15" customHeight="1" x14ac:dyDescent="0.45">
      <c r="B34" s="900" t="s">
        <v>57</v>
      </c>
      <c r="C34" s="852" t="s">
        <v>506</v>
      </c>
      <c r="D34" s="852" t="s">
        <v>80</v>
      </c>
      <c r="E34" s="852"/>
      <c r="F34" s="852" t="s">
        <v>638</v>
      </c>
      <c r="G34" s="852"/>
      <c r="H34" s="852" t="s">
        <v>639</v>
      </c>
      <c r="I34" s="852"/>
      <c r="J34" s="852" t="s">
        <v>357</v>
      </c>
      <c r="K34" s="852"/>
      <c r="L34" s="893" t="s">
        <v>73</v>
      </c>
      <c r="M34" s="885" t="s">
        <v>576</v>
      </c>
      <c r="O34" s="68"/>
      <c r="P34" s="54"/>
    </row>
    <row r="35" spans="2:16" ht="24" customHeight="1" x14ac:dyDescent="0.45">
      <c r="B35" s="924"/>
      <c r="C35" s="890"/>
      <c r="D35" s="890"/>
      <c r="E35" s="890"/>
      <c r="F35" s="853"/>
      <c r="G35" s="853"/>
      <c r="H35" s="853"/>
      <c r="I35" s="853"/>
      <c r="J35" s="853"/>
      <c r="K35" s="853"/>
      <c r="L35" s="902"/>
      <c r="M35" s="886"/>
      <c r="N35" s="81"/>
      <c r="P35" s="54"/>
    </row>
    <row r="36" spans="2:16" x14ac:dyDescent="0.45">
      <c r="B36" s="901"/>
      <c r="C36" s="853"/>
      <c r="D36" s="141" t="s">
        <v>5</v>
      </c>
      <c r="E36" s="141" t="s">
        <v>6</v>
      </c>
      <c r="F36" s="135" t="s">
        <v>5</v>
      </c>
      <c r="G36" s="135" t="s">
        <v>6</v>
      </c>
      <c r="H36" s="135" t="s">
        <v>5</v>
      </c>
      <c r="I36" s="135" t="s">
        <v>6</v>
      </c>
      <c r="J36" s="135" t="s">
        <v>5</v>
      </c>
      <c r="K36" s="135" t="s">
        <v>6</v>
      </c>
      <c r="L36" s="894"/>
      <c r="M36" s="887"/>
      <c r="N36" s="80"/>
      <c r="P36" s="54"/>
    </row>
    <row r="37" spans="2:16" x14ac:dyDescent="0.45">
      <c r="B37" s="172" t="s">
        <v>7</v>
      </c>
      <c r="C37" s="558">
        <v>21</v>
      </c>
      <c r="D37" s="558">
        <v>19</v>
      </c>
      <c r="E37" s="494">
        <f t="shared" ref="E37:E49" si="5">D37/C37</f>
        <v>0.90476190476190477</v>
      </c>
      <c r="F37" s="244">
        <v>14</v>
      </c>
      <c r="G37" s="475">
        <f t="shared" ref="G37:G52" si="6">F37/$C37</f>
        <v>0.66666666666666663</v>
      </c>
      <c r="H37" s="244">
        <v>4</v>
      </c>
      <c r="I37" s="474">
        <f t="shared" ref="I37:I52" si="7">H37/C37</f>
        <v>0.19047619047619047</v>
      </c>
      <c r="J37" s="244">
        <v>3</v>
      </c>
      <c r="K37" s="474">
        <f t="shared" ref="K37:K51" si="8">J37/C37</f>
        <v>0.14285714285714285</v>
      </c>
      <c r="L37" s="727"/>
      <c r="M37" s="562"/>
      <c r="N37" s="80"/>
      <c r="P37" s="54"/>
    </row>
    <row r="38" spans="2:16" x14ac:dyDescent="0.45">
      <c r="B38" s="173" t="s">
        <v>8</v>
      </c>
      <c r="C38" s="457">
        <v>24</v>
      </c>
      <c r="D38" s="457">
        <v>24</v>
      </c>
      <c r="E38" s="452">
        <f t="shared" si="5"/>
        <v>1</v>
      </c>
      <c r="F38" s="96">
        <v>9</v>
      </c>
      <c r="G38" s="321">
        <f t="shared" si="6"/>
        <v>0.375</v>
      </c>
      <c r="H38" s="96">
        <v>6</v>
      </c>
      <c r="I38" s="477">
        <f t="shared" si="7"/>
        <v>0.25</v>
      </c>
      <c r="J38" s="96">
        <v>9</v>
      </c>
      <c r="K38" s="477">
        <f t="shared" si="8"/>
        <v>0.375</v>
      </c>
      <c r="L38" s="170"/>
      <c r="M38" s="563"/>
      <c r="N38" s="80"/>
      <c r="O38" s="68"/>
      <c r="P38" s="54"/>
    </row>
    <row r="39" spans="2:16" x14ac:dyDescent="0.45">
      <c r="B39" s="173" t="s">
        <v>9</v>
      </c>
      <c r="C39" s="457">
        <v>22</v>
      </c>
      <c r="D39" s="457">
        <v>12</v>
      </c>
      <c r="E39" s="452">
        <f t="shared" si="5"/>
        <v>0.54545454545454541</v>
      </c>
      <c r="F39" s="96">
        <v>11</v>
      </c>
      <c r="G39" s="321">
        <f t="shared" si="6"/>
        <v>0.5</v>
      </c>
      <c r="H39" s="96">
        <v>6</v>
      </c>
      <c r="I39" s="477">
        <f t="shared" si="7"/>
        <v>0.27272727272727271</v>
      </c>
      <c r="J39" s="96">
        <v>5</v>
      </c>
      <c r="K39" s="477">
        <f t="shared" si="8"/>
        <v>0.22727272727272727</v>
      </c>
      <c r="L39" s="170"/>
      <c r="M39" s="563"/>
      <c r="N39" s="80"/>
      <c r="O39" s="68"/>
      <c r="P39" s="54"/>
    </row>
    <row r="40" spans="2:16" x14ac:dyDescent="0.45">
      <c r="B40" s="173" t="s">
        <v>10</v>
      </c>
      <c r="C40" s="457">
        <v>27</v>
      </c>
      <c r="D40" s="457">
        <v>26</v>
      </c>
      <c r="E40" s="452">
        <f t="shared" si="5"/>
        <v>0.96296296296296291</v>
      </c>
      <c r="F40" s="96">
        <v>14</v>
      </c>
      <c r="G40" s="321">
        <f t="shared" si="6"/>
        <v>0.51851851851851849</v>
      </c>
      <c r="H40" s="96">
        <v>10</v>
      </c>
      <c r="I40" s="477">
        <f t="shared" si="7"/>
        <v>0.37037037037037035</v>
      </c>
      <c r="J40" s="96">
        <v>3</v>
      </c>
      <c r="K40" s="477">
        <f t="shared" si="8"/>
        <v>0.1111111111111111</v>
      </c>
      <c r="L40" s="170"/>
      <c r="M40" s="563"/>
      <c r="N40" s="80"/>
      <c r="O40" s="68"/>
      <c r="P40" s="54"/>
    </row>
    <row r="41" spans="2:16" x14ac:dyDescent="0.45">
      <c r="B41" s="173" t="s">
        <v>11</v>
      </c>
      <c r="C41" s="457">
        <v>22</v>
      </c>
      <c r="D41" s="457">
        <v>22</v>
      </c>
      <c r="E41" s="452">
        <f t="shared" si="5"/>
        <v>1</v>
      </c>
      <c r="F41" s="96">
        <v>14</v>
      </c>
      <c r="G41" s="321">
        <f t="shared" si="6"/>
        <v>0.63636363636363635</v>
      </c>
      <c r="H41" s="96">
        <v>3</v>
      </c>
      <c r="I41" s="477">
        <f t="shared" si="7"/>
        <v>0.13636363636363635</v>
      </c>
      <c r="J41" s="96">
        <v>5</v>
      </c>
      <c r="K41" s="477">
        <f t="shared" si="8"/>
        <v>0.22727272727272727</v>
      </c>
      <c r="L41" s="170"/>
      <c r="M41" s="563"/>
      <c r="N41" s="80"/>
    </row>
    <row r="42" spans="2:16" x14ac:dyDescent="0.45">
      <c r="B42" s="100" t="s">
        <v>323</v>
      </c>
      <c r="C42" s="457">
        <v>0</v>
      </c>
      <c r="D42" s="457">
        <v>0</v>
      </c>
      <c r="E42" s="452" t="e">
        <f t="shared" si="5"/>
        <v>#DIV/0!</v>
      </c>
      <c r="F42" s="96">
        <v>0</v>
      </c>
      <c r="G42" s="321" t="e">
        <f t="shared" si="6"/>
        <v>#DIV/0!</v>
      </c>
      <c r="H42" s="96">
        <v>0</v>
      </c>
      <c r="I42" s="477" t="e">
        <f t="shared" si="7"/>
        <v>#DIV/0!</v>
      </c>
      <c r="J42" s="96">
        <v>0</v>
      </c>
      <c r="K42" s="477" t="e">
        <f t="shared" si="8"/>
        <v>#DIV/0!</v>
      </c>
      <c r="L42" s="170" t="s">
        <v>335</v>
      </c>
      <c r="M42" s="563" t="s">
        <v>335</v>
      </c>
      <c r="N42" s="80"/>
    </row>
    <row r="43" spans="2:16" x14ac:dyDescent="0.45">
      <c r="B43" s="100" t="s">
        <v>52</v>
      </c>
      <c r="C43" s="457">
        <v>17</v>
      </c>
      <c r="D43" s="457">
        <v>16</v>
      </c>
      <c r="E43" s="452">
        <f t="shared" si="5"/>
        <v>0.94117647058823528</v>
      </c>
      <c r="F43" s="96">
        <v>9</v>
      </c>
      <c r="G43" s="321">
        <f t="shared" si="6"/>
        <v>0.52941176470588236</v>
      </c>
      <c r="H43" s="96">
        <v>8</v>
      </c>
      <c r="I43" s="477">
        <f t="shared" si="7"/>
        <v>0.47058823529411764</v>
      </c>
      <c r="J43" s="96">
        <v>0</v>
      </c>
      <c r="K43" s="477">
        <f t="shared" si="8"/>
        <v>0</v>
      </c>
      <c r="L43" s="170"/>
      <c r="M43" s="563"/>
      <c r="N43" s="80"/>
      <c r="O43" s="68"/>
      <c r="P43" s="54"/>
    </row>
    <row r="44" spans="2:16" x14ac:dyDescent="0.45">
      <c r="B44" s="100" t="s">
        <v>13</v>
      </c>
      <c r="C44" s="457">
        <v>35</v>
      </c>
      <c r="D44" s="457">
        <v>32</v>
      </c>
      <c r="E44" s="452">
        <f t="shared" si="5"/>
        <v>0.91428571428571426</v>
      </c>
      <c r="F44" s="96">
        <v>20</v>
      </c>
      <c r="G44" s="321">
        <f t="shared" si="6"/>
        <v>0.5714285714285714</v>
      </c>
      <c r="H44" s="96">
        <v>11</v>
      </c>
      <c r="I44" s="477">
        <f t="shared" si="7"/>
        <v>0.31428571428571428</v>
      </c>
      <c r="J44" s="96">
        <v>4</v>
      </c>
      <c r="K44" s="477">
        <f t="shared" si="8"/>
        <v>0.11428571428571428</v>
      </c>
      <c r="L44" s="170"/>
      <c r="M44" s="563"/>
      <c r="N44" s="80"/>
    </row>
    <row r="45" spans="2:16" x14ac:dyDescent="0.45">
      <c r="B45" s="100" t="s">
        <v>53</v>
      </c>
      <c r="C45" s="457">
        <v>18</v>
      </c>
      <c r="D45" s="457">
        <v>1</v>
      </c>
      <c r="E45" s="452">
        <f t="shared" si="5"/>
        <v>5.5555555555555552E-2</v>
      </c>
      <c r="F45" s="96">
        <v>9</v>
      </c>
      <c r="G45" s="321">
        <f t="shared" si="6"/>
        <v>0.5</v>
      </c>
      <c r="H45" s="96">
        <v>5</v>
      </c>
      <c r="I45" s="477">
        <f t="shared" si="7"/>
        <v>0.27777777777777779</v>
      </c>
      <c r="J45" s="96">
        <v>4</v>
      </c>
      <c r="K45" s="477">
        <f t="shared" si="8"/>
        <v>0.22222222222222221</v>
      </c>
      <c r="L45" s="170"/>
      <c r="M45" s="563"/>
      <c r="N45" s="80"/>
      <c r="O45" s="68"/>
      <c r="P45" s="54"/>
    </row>
    <row r="46" spans="2:16" x14ac:dyDescent="0.45">
      <c r="B46" s="100" t="s">
        <v>54</v>
      </c>
      <c r="C46" s="457">
        <v>14</v>
      </c>
      <c r="D46" s="457">
        <v>13</v>
      </c>
      <c r="E46" s="452">
        <f t="shared" si="5"/>
        <v>0.9285714285714286</v>
      </c>
      <c r="F46" s="96">
        <v>7</v>
      </c>
      <c r="G46" s="321">
        <f t="shared" si="6"/>
        <v>0.5</v>
      </c>
      <c r="H46" s="96">
        <v>4</v>
      </c>
      <c r="I46" s="477">
        <f t="shared" si="7"/>
        <v>0.2857142857142857</v>
      </c>
      <c r="J46" s="96">
        <v>3</v>
      </c>
      <c r="K46" s="477">
        <f>J46/C46</f>
        <v>0.21428571428571427</v>
      </c>
      <c r="L46" s="170"/>
      <c r="M46" s="563"/>
      <c r="N46" s="80"/>
      <c r="O46" s="68"/>
      <c r="P46" s="54"/>
    </row>
    <row r="47" spans="2:16" x14ac:dyDescent="0.45">
      <c r="B47" s="100" t="s">
        <v>55</v>
      </c>
      <c r="C47" s="457">
        <v>12</v>
      </c>
      <c r="D47" s="457">
        <v>3</v>
      </c>
      <c r="E47" s="452">
        <f t="shared" si="5"/>
        <v>0.25</v>
      </c>
      <c r="F47" s="96">
        <v>4</v>
      </c>
      <c r="G47" s="321">
        <f t="shared" si="6"/>
        <v>0.33333333333333331</v>
      </c>
      <c r="H47" s="96">
        <v>5</v>
      </c>
      <c r="I47" s="477">
        <f t="shared" si="7"/>
        <v>0.41666666666666669</v>
      </c>
      <c r="J47" s="96">
        <v>3</v>
      </c>
      <c r="K47" s="477">
        <f t="shared" si="8"/>
        <v>0.25</v>
      </c>
      <c r="L47" s="170"/>
      <c r="M47" s="563" t="s">
        <v>335</v>
      </c>
      <c r="N47" s="80"/>
      <c r="O47" s="68"/>
      <c r="P47" s="54"/>
    </row>
    <row r="48" spans="2:16" x14ac:dyDescent="0.45">
      <c r="B48" s="100" t="s">
        <v>56</v>
      </c>
      <c r="C48" s="457">
        <v>38</v>
      </c>
      <c r="D48" s="457">
        <v>33</v>
      </c>
      <c r="E48" s="452">
        <f t="shared" si="5"/>
        <v>0.86842105263157898</v>
      </c>
      <c r="F48" s="96">
        <v>25</v>
      </c>
      <c r="G48" s="321">
        <f t="shared" si="6"/>
        <v>0.65789473684210531</v>
      </c>
      <c r="H48" s="96">
        <v>11</v>
      </c>
      <c r="I48" s="477">
        <f t="shared" si="7"/>
        <v>0.28947368421052633</v>
      </c>
      <c r="J48" s="96">
        <v>2</v>
      </c>
      <c r="K48" s="477">
        <f t="shared" si="8"/>
        <v>5.2631578947368418E-2</v>
      </c>
      <c r="L48" s="170"/>
      <c r="M48" s="563"/>
      <c r="N48" s="80"/>
      <c r="O48" s="68"/>
      <c r="P48" s="54"/>
    </row>
    <row r="49" spans="2:24" x14ac:dyDescent="0.45">
      <c r="B49" s="100" t="s">
        <v>14</v>
      </c>
      <c r="C49" s="457">
        <v>8</v>
      </c>
      <c r="D49" s="457">
        <v>8</v>
      </c>
      <c r="E49" s="452">
        <f t="shared" si="5"/>
        <v>1</v>
      </c>
      <c r="F49" s="96">
        <v>3</v>
      </c>
      <c r="G49" s="321">
        <f t="shared" si="6"/>
        <v>0.375</v>
      </c>
      <c r="H49" s="96">
        <v>2</v>
      </c>
      <c r="I49" s="477">
        <f t="shared" si="7"/>
        <v>0.25</v>
      </c>
      <c r="J49" s="96">
        <v>3</v>
      </c>
      <c r="K49" s="477">
        <f t="shared" si="8"/>
        <v>0.375</v>
      </c>
      <c r="L49" s="170" t="s">
        <v>335</v>
      </c>
      <c r="M49" s="563" t="s">
        <v>335</v>
      </c>
      <c r="N49" s="80"/>
      <c r="O49" s="68"/>
      <c r="P49" s="54"/>
    </row>
    <row r="50" spans="2:24" x14ac:dyDescent="0.45">
      <c r="B50" s="250" t="s">
        <v>358</v>
      </c>
      <c r="C50" s="559">
        <v>24</v>
      </c>
      <c r="D50" s="559">
        <v>24</v>
      </c>
      <c r="E50" s="503">
        <f>D50/C50</f>
        <v>1</v>
      </c>
      <c r="F50" s="164">
        <v>13</v>
      </c>
      <c r="G50" s="479">
        <f t="shared" si="6"/>
        <v>0.54166666666666663</v>
      </c>
      <c r="H50" s="164">
        <v>11</v>
      </c>
      <c r="I50" s="212">
        <f>H50/C50</f>
        <v>0.45833333333333331</v>
      </c>
      <c r="J50" s="164">
        <v>0</v>
      </c>
      <c r="K50" s="212">
        <f>J50/C50</f>
        <v>0</v>
      </c>
      <c r="L50" s="167"/>
      <c r="M50" s="564"/>
      <c r="N50" s="80"/>
      <c r="O50" s="68"/>
      <c r="P50" s="54"/>
    </row>
    <row r="51" spans="2:24" x14ac:dyDescent="0.45">
      <c r="B51" s="248" t="s">
        <v>71</v>
      </c>
      <c r="C51" s="480">
        <f>SUM(C37:C50)</f>
        <v>282</v>
      </c>
      <c r="D51" s="480">
        <f>SUM(D37:D50)</f>
        <v>233</v>
      </c>
      <c r="E51" s="91">
        <f>D51/$C51</f>
        <v>0.82624113475177308</v>
      </c>
      <c r="F51" s="480">
        <f>SUM(F37:F50)</f>
        <v>152</v>
      </c>
      <c r="G51" s="91">
        <f t="shared" si="6"/>
        <v>0.53900709219858156</v>
      </c>
      <c r="H51" s="480">
        <f>SUM(H37:H50)</f>
        <v>86</v>
      </c>
      <c r="I51" s="91">
        <f t="shared" si="7"/>
        <v>0.30496453900709219</v>
      </c>
      <c r="J51" s="480">
        <f>SUM(J37:J50)</f>
        <v>44</v>
      </c>
      <c r="K51" s="322">
        <f t="shared" si="8"/>
        <v>0.15602836879432624</v>
      </c>
      <c r="L51" s="207"/>
      <c r="M51" s="56"/>
      <c r="N51" s="80"/>
      <c r="O51" s="68"/>
      <c r="P51" s="54"/>
    </row>
    <row r="52" spans="2:24" s="209" customFormat="1" x14ac:dyDescent="0.45">
      <c r="B52" s="232" t="s">
        <v>75</v>
      </c>
      <c r="C52" s="560">
        <f>C51-C42-C50</f>
        <v>258</v>
      </c>
      <c r="D52" s="560">
        <f>D51-D42-D50</f>
        <v>209</v>
      </c>
      <c r="E52" s="212">
        <f>D52/$C52</f>
        <v>0.81007751937984496</v>
      </c>
      <c r="F52" s="560">
        <f>F51-F42-F50</f>
        <v>139</v>
      </c>
      <c r="G52" s="561">
        <f t="shared" si="6"/>
        <v>0.53875968992248058</v>
      </c>
      <c r="H52" s="560">
        <f>H51-H42-H50</f>
        <v>75</v>
      </c>
      <c r="I52" s="212">
        <f t="shared" si="7"/>
        <v>0.29069767441860467</v>
      </c>
      <c r="J52" s="560">
        <f>J51-J42-J50</f>
        <v>44</v>
      </c>
      <c r="K52" s="491">
        <f>J52/C52</f>
        <v>0.17054263565891473</v>
      </c>
      <c r="L52" s="57"/>
      <c r="M52" s="57"/>
      <c r="N52" s="80"/>
      <c r="O52" s="68"/>
      <c r="P52" s="54"/>
      <c r="Q52" s="54"/>
      <c r="R52" s="54"/>
      <c r="S52" s="54"/>
    </row>
    <row r="53" spans="2:24" ht="15" customHeight="1" x14ac:dyDescent="0.45">
      <c r="B53" s="249" t="s">
        <v>566</v>
      </c>
      <c r="C53" s="249"/>
      <c r="D53" s="249"/>
      <c r="E53" s="249"/>
      <c r="F53" s="249"/>
      <c r="G53" s="249"/>
      <c r="H53" s="249"/>
      <c r="I53" s="249"/>
      <c r="J53" s="249"/>
      <c r="K53" s="249"/>
      <c r="M53" s="56"/>
      <c r="N53" s="80"/>
      <c r="O53" s="68"/>
      <c r="P53" s="54"/>
      <c r="R53" s="209"/>
      <c r="S53" s="209"/>
      <c r="T53" s="56"/>
      <c r="U53" s="56"/>
      <c r="V53" s="56"/>
      <c r="W53" s="56"/>
      <c r="X53" s="56"/>
    </row>
    <row r="54" spans="2:24" x14ac:dyDescent="0.45">
      <c r="B54" s="72" t="s">
        <v>321</v>
      </c>
      <c r="C54" s="151"/>
      <c r="D54" s="151"/>
      <c r="E54" s="151"/>
      <c r="F54" s="151"/>
      <c r="G54" s="151"/>
      <c r="H54" s="151"/>
      <c r="I54" s="151"/>
      <c r="J54" s="151"/>
      <c r="K54" s="151"/>
      <c r="L54" s="151"/>
      <c r="M54" s="151"/>
      <c r="N54" s="80"/>
      <c r="O54" s="56"/>
      <c r="P54" s="56"/>
      <c r="Q54" s="56"/>
      <c r="R54" s="56"/>
      <c r="S54" s="56"/>
      <c r="T54" s="56"/>
      <c r="U54" s="56"/>
      <c r="V54" s="56"/>
      <c r="W54" s="56"/>
      <c r="X54" s="56"/>
    </row>
    <row r="55" spans="2:24" ht="27" customHeight="1" x14ac:dyDescent="0.45">
      <c r="B55" s="923" t="s">
        <v>609</v>
      </c>
      <c r="C55" s="923"/>
      <c r="D55" s="923"/>
      <c r="E55" s="923"/>
      <c r="F55" s="923"/>
      <c r="G55" s="923"/>
      <c r="H55" s="923"/>
      <c r="I55" s="923"/>
      <c r="J55" s="923"/>
      <c r="K55" s="923"/>
      <c r="L55" s="923"/>
      <c r="M55" s="923"/>
      <c r="N55" s="80"/>
      <c r="O55" s="56"/>
      <c r="P55" s="56"/>
      <c r="Q55" s="56"/>
      <c r="R55" s="56"/>
      <c r="S55" s="56"/>
      <c r="T55" s="56"/>
      <c r="U55" s="56"/>
      <c r="V55" s="56"/>
      <c r="W55" s="56"/>
      <c r="X55" s="56"/>
    </row>
    <row r="56" spans="2:24" ht="15" customHeight="1" x14ac:dyDescent="0.45">
      <c r="B56" s="958" t="s">
        <v>464</v>
      </c>
      <c r="C56" s="958"/>
      <c r="D56" s="958"/>
      <c r="E56" s="958"/>
      <c r="F56" s="958"/>
      <c r="G56" s="958"/>
      <c r="H56" s="958"/>
      <c r="I56" s="958"/>
      <c r="J56" s="958"/>
      <c r="K56" s="958"/>
      <c r="L56" s="958"/>
      <c r="M56" s="958"/>
      <c r="N56" s="80"/>
    </row>
    <row r="57" spans="2:24" ht="15" customHeight="1" x14ac:dyDescent="0.45">
      <c r="B57" s="176" t="s">
        <v>466</v>
      </c>
      <c r="L57" s="54"/>
      <c r="N57" s="80"/>
    </row>
    <row r="58" spans="2:24" ht="15" customHeight="1" x14ac:dyDescent="0.45">
      <c r="B58" s="421" t="s">
        <v>468</v>
      </c>
      <c r="C58" s="56" t="s">
        <v>673</v>
      </c>
      <c r="L58" s="54"/>
      <c r="N58" s="80"/>
    </row>
    <row r="59" spans="2:24" ht="15" customHeight="1" x14ac:dyDescent="0.45">
      <c r="B59" s="422" t="s">
        <v>469</v>
      </c>
      <c r="C59" s="56" t="s">
        <v>674</v>
      </c>
      <c r="L59" s="54"/>
      <c r="N59" s="80"/>
    </row>
    <row r="60" spans="2:24" ht="15" customHeight="1" x14ac:dyDescent="0.45">
      <c r="B60" s="176"/>
      <c r="L60" s="54"/>
    </row>
    <row r="61" spans="2:24" ht="15" customHeight="1" x14ac:dyDescent="0.45">
      <c r="B61" s="176"/>
      <c r="L61" s="54"/>
    </row>
    <row r="62" spans="2:24" ht="15" customHeight="1" x14ac:dyDescent="0.45">
      <c r="B62" s="865" t="s">
        <v>549</v>
      </c>
      <c r="C62" s="865"/>
      <c r="D62" s="865"/>
      <c r="E62" s="865"/>
      <c r="F62" s="865"/>
      <c r="G62" s="865"/>
      <c r="H62" s="865"/>
      <c r="I62" s="865"/>
      <c r="J62" s="865"/>
      <c r="K62" s="865"/>
      <c r="L62" s="865"/>
      <c r="M62" s="865"/>
      <c r="N62" s="865"/>
    </row>
    <row r="63" spans="2:24" ht="15" customHeight="1" x14ac:dyDescent="0.45">
      <c r="L63" s="54"/>
    </row>
    <row r="64" spans="2:24" ht="23.25" customHeight="1" x14ac:dyDescent="0.45">
      <c r="L64" s="54"/>
    </row>
    <row r="65" spans="2:17" x14ac:dyDescent="0.45">
      <c r="L65" s="54"/>
      <c r="P65" s="54"/>
    </row>
    <row r="66" spans="2:17" x14ac:dyDescent="0.45">
      <c r="L66" s="54"/>
      <c r="P66" s="54"/>
    </row>
    <row r="67" spans="2:17" x14ac:dyDescent="0.45">
      <c r="L67" s="54"/>
      <c r="P67" s="54"/>
    </row>
    <row r="68" spans="2:17" x14ac:dyDescent="0.45">
      <c r="L68" s="54"/>
      <c r="P68" s="54"/>
    </row>
    <row r="69" spans="2:17" x14ac:dyDescent="0.45">
      <c r="L69" s="54"/>
      <c r="P69" s="54"/>
    </row>
    <row r="70" spans="2:17" x14ac:dyDescent="0.45">
      <c r="L70" s="54"/>
      <c r="P70" s="54"/>
    </row>
    <row r="71" spans="2:17" x14ac:dyDescent="0.45">
      <c r="L71" s="54"/>
      <c r="P71" s="54"/>
    </row>
    <row r="72" spans="2:17" x14ac:dyDescent="0.45">
      <c r="L72" s="54"/>
      <c r="P72" s="54"/>
    </row>
    <row r="73" spans="2:17" x14ac:dyDescent="0.45">
      <c r="L73" s="54"/>
      <c r="P73" s="54"/>
    </row>
    <row r="74" spans="2:17" x14ac:dyDescent="0.45">
      <c r="L74" s="54"/>
      <c r="P74" s="54"/>
    </row>
    <row r="75" spans="2:17" x14ac:dyDescent="0.45">
      <c r="L75" s="54"/>
      <c r="P75" s="54"/>
    </row>
    <row r="76" spans="2:17" x14ac:dyDescent="0.45">
      <c r="L76" s="54"/>
      <c r="P76" s="54"/>
    </row>
    <row r="77" spans="2:17" x14ac:dyDescent="0.45">
      <c r="L77" s="54"/>
      <c r="P77" s="54"/>
    </row>
    <row r="78" spans="2:17" x14ac:dyDescent="0.45">
      <c r="L78" s="54"/>
      <c r="P78" s="54"/>
    </row>
    <row r="79" spans="2:17" x14ac:dyDescent="0.45">
      <c r="L79" s="54"/>
      <c r="P79" s="64"/>
      <c r="Q79" s="64"/>
    </row>
    <row r="80" spans="2:17" s="209" customFormat="1" x14ac:dyDescent="0.45">
      <c r="B80" s="54"/>
      <c r="C80" s="54"/>
      <c r="D80" s="54"/>
      <c r="E80" s="54"/>
      <c r="F80" s="54"/>
      <c r="G80" s="54"/>
      <c r="H80" s="54"/>
      <c r="I80" s="54"/>
      <c r="J80" s="54"/>
      <c r="K80" s="54"/>
      <c r="L80" s="54"/>
      <c r="M80" s="54"/>
      <c r="N80" s="54"/>
      <c r="O80" s="54"/>
      <c r="P80" s="211"/>
    </row>
    <row r="81" spans="2:15" x14ac:dyDescent="0.45">
      <c r="B81" s="210"/>
      <c r="C81" s="210"/>
      <c r="D81" s="210"/>
      <c r="E81" s="210"/>
      <c r="F81" s="210"/>
      <c r="G81" s="209"/>
      <c r="H81" s="209"/>
      <c r="I81" s="209"/>
      <c r="J81" s="209"/>
      <c r="K81" s="209"/>
      <c r="L81" s="209"/>
      <c r="M81" s="209"/>
      <c r="N81" s="209"/>
      <c r="O81" s="209"/>
    </row>
    <row r="82" spans="2:15" x14ac:dyDescent="0.45">
      <c r="B82" s="68"/>
      <c r="L82" s="54"/>
    </row>
  </sheetData>
  <mergeCells count="23">
    <mergeCell ref="B62:N62"/>
    <mergeCell ref="B34:B36"/>
    <mergeCell ref="C34:C36"/>
    <mergeCell ref="F34:G35"/>
    <mergeCell ref="H34:I35"/>
    <mergeCell ref="J34:K35"/>
    <mergeCell ref="L34:L36"/>
    <mergeCell ref="D34:E35"/>
    <mergeCell ref="M34:M36"/>
    <mergeCell ref="B3:K3"/>
    <mergeCell ref="B32:L32"/>
    <mergeCell ref="B55:M55"/>
    <mergeCell ref="B56:M56"/>
    <mergeCell ref="B26:L26"/>
    <mergeCell ref="B28:L28"/>
    <mergeCell ref="K5:K7"/>
    <mergeCell ref="B5:B7"/>
    <mergeCell ref="D5:E6"/>
    <mergeCell ref="F5:G6"/>
    <mergeCell ref="I5:J6"/>
    <mergeCell ref="H5:H6"/>
    <mergeCell ref="L5:L7"/>
    <mergeCell ref="C5:C6"/>
  </mergeCells>
  <conditionalFormatting sqref="C37:C50">
    <cfRule type="cellIs" dxfId="129" priority="25" operator="lessThan">
      <formula>10</formula>
    </cfRule>
  </conditionalFormatting>
  <conditionalFormatting sqref="E8:E21">
    <cfRule type="top10" dxfId="128" priority="28" bottom="1" rank="1"/>
    <cfRule type="top10" dxfId="127" priority="29" rank="1"/>
  </conditionalFormatting>
  <conditionalFormatting sqref="E37:E50">
    <cfRule type="top10" dxfId="126" priority="1" bottom="1" rank="1"/>
    <cfRule type="top10" dxfId="125" priority="2" rank="1"/>
  </conditionalFormatting>
  <conditionalFormatting sqref="F7">
    <cfRule type="cellIs" dxfId="124" priority="31" operator="lessThan">
      <formula>10</formula>
    </cfRule>
  </conditionalFormatting>
  <conditionalFormatting sqref="G37:G50">
    <cfRule type="top10" dxfId="123" priority="21" bottom="1" rank="1"/>
    <cfRule type="top10" dxfId="122" priority="22" rank="1"/>
  </conditionalFormatting>
  <conditionalFormatting sqref="K8:K21">
    <cfRule type="cellIs" dxfId="121" priority="3" operator="equal">
      <formula>"Positive alert"</formula>
    </cfRule>
    <cfRule type="cellIs" dxfId="120" priority="4" operator="equal">
      <formula>"Negative alert"</formula>
    </cfRule>
    <cfRule type="cellIs" dxfId="119" priority="5" operator="equal">
      <formula>"Negative outlier"</formula>
    </cfRule>
    <cfRule type="cellIs" dxfId="118" priority="6" operator="equal">
      <formula>"Positive outlier"</formula>
    </cfRule>
    <cfRule type="cellIs" dxfId="117" priority="7" operator="equal">
      <formula>"Negative alert x2"</formula>
    </cfRule>
    <cfRule type="cellIs" dxfId="116" priority="8" operator="equal">
      <formula>"Positive alert x2"</formula>
    </cfRule>
  </conditionalFormatting>
  <conditionalFormatting sqref="L37:M50">
    <cfRule type="cellIs" dxfId="115" priority="9" operator="equal">
      <formula>"Positive alert"</formula>
    </cfRule>
    <cfRule type="cellIs" dxfId="114" priority="10" operator="equal">
      <formula>"Negative alert"</formula>
    </cfRule>
    <cfRule type="cellIs" dxfId="113" priority="11" operator="equal">
      <formula>"Negative outlier"</formula>
    </cfRule>
    <cfRule type="cellIs" dxfId="112" priority="12" operator="equal">
      <formula>"Positive outlier"</formula>
    </cfRule>
    <cfRule type="cellIs" dxfId="111" priority="13" operator="equal">
      <formula>"Negative alert x2"</formula>
    </cfRule>
    <cfRule type="cellIs" dxfId="110" priority="14" operator="equal">
      <formula>"Positive alert x2"</formula>
    </cfRule>
  </conditionalFormatting>
  <hyperlinks>
    <hyperlink ref="B1" location="TOC!A1" display="TOC" xr:uid="{00000000-0004-0000-1500-000000000000}"/>
  </hyperlinks>
  <pageMargins left="0.70866141732283472" right="0.70866141732283472" top="0.74803149606299213" bottom="0.74803149606299213" header="0.31496062992125984" footer="0.31496062992125984"/>
  <pageSetup paperSize="9" scale="60" orientation="landscape" horizontalDpi="1200" verticalDpi="1200" r:id="rId1"/>
  <headerFooter>
    <oddHeader>&amp;C&amp;F</oddHeader>
    <oddFooter>&amp;C&amp;A
Page &amp;P of &amp;N</oddFooter>
  </headerFooter>
  <rowBreaks count="2" manualBreakCount="2">
    <brk id="56" min="1" max="14" man="1"/>
    <brk id="82" min="1" max="14" man="1"/>
  </rowBreaks>
  <colBreaks count="1" manualBreakCount="1">
    <brk id="15" max="7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B1:D10"/>
  <sheetViews>
    <sheetView zoomScaleNormal="100" zoomScaleSheetLayoutView="100" workbookViewId="0">
      <selection activeCell="B2" sqref="B2"/>
    </sheetView>
  </sheetViews>
  <sheetFormatPr defaultColWidth="9.1328125" defaultRowHeight="14.25" x14ac:dyDescent="0.45"/>
  <cols>
    <col min="1" max="1" width="5.73046875" style="8" customWidth="1"/>
    <col min="2" max="2" width="20.265625" style="8" customWidth="1"/>
    <col min="3" max="3" width="31.265625" style="8" customWidth="1"/>
    <col min="4" max="4" width="48.33203125" style="8" customWidth="1"/>
    <col min="5" max="16384" width="9.1328125" style="8"/>
  </cols>
  <sheetData>
    <row r="1" spans="2:4" x14ac:dyDescent="0.45">
      <c r="B1" s="7" t="s">
        <v>46</v>
      </c>
    </row>
    <row r="3" spans="2:4" x14ac:dyDescent="0.45">
      <c r="B3" s="839" t="s">
        <v>112</v>
      </c>
      <c r="C3" s="839"/>
      <c r="D3" s="839"/>
    </row>
    <row r="4" spans="2:4" ht="14.65" thickBot="1" x14ac:dyDescent="0.5"/>
    <row r="5" spans="2:4" ht="14.65" thickBot="1" x14ac:dyDescent="0.5">
      <c r="B5" s="48" t="s">
        <v>113</v>
      </c>
      <c r="C5" s="48" t="s">
        <v>114</v>
      </c>
      <c r="D5" s="48" t="s">
        <v>115</v>
      </c>
    </row>
    <row r="6" spans="2:4" ht="28.9" thickBot="1" x14ac:dyDescent="0.5">
      <c r="B6" s="49" t="s">
        <v>116</v>
      </c>
      <c r="C6" s="49" t="s">
        <v>117</v>
      </c>
      <c r="D6" s="49" t="s">
        <v>744</v>
      </c>
    </row>
    <row r="7" spans="2:4" ht="14.65" thickBot="1" x14ac:dyDescent="0.5">
      <c r="B7" s="49" t="s">
        <v>118</v>
      </c>
      <c r="C7" s="107" t="s">
        <v>160</v>
      </c>
      <c r="D7" s="49" t="s">
        <v>745</v>
      </c>
    </row>
    <row r="8" spans="2:4" ht="14.65" thickBot="1" x14ac:dyDescent="0.5">
      <c r="B8" s="49" t="s">
        <v>553</v>
      </c>
      <c r="C8" s="49" t="s">
        <v>554</v>
      </c>
      <c r="D8" s="49" t="s">
        <v>745</v>
      </c>
    </row>
    <row r="9" spans="2:4" ht="28.9" thickBot="1" x14ac:dyDescent="0.5">
      <c r="B9" s="49" t="s">
        <v>119</v>
      </c>
      <c r="C9" s="49" t="s">
        <v>120</v>
      </c>
      <c r="D9" s="49" t="s">
        <v>746</v>
      </c>
    </row>
    <row r="10" spans="2:4" ht="14.65" thickBot="1" x14ac:dyDescent="0.5">
      <c r="B10" s="49" t="s">
        <v>486</v>
      </c>
      <c r="C10" s="49" t="s">
        <v>487</v>
      </c>
      <c r="D10" s="49" t="s">
        <v>745</v>
      </c>
    </row>
  </sheetData>
  <mergeCells count="1">
    <mergeCell ref="B3:D3"/>
  </mergeCells>
  <hyperlinks>
    <hyperlink ref="B1" location="TOC!A1" display="TOC" xr:uid="{00000000-0004-0000-0100-000000000000}"/>
  </hyperlinks>
  <pageMargins left="0.70866141732283472" right="0.70866141732283472" top="0.74803149606299213" bottom="0.74803149606299213" header="0.31496062992125984" footer="0.31496062992125984"/>
  <pageSetup paperSize="9" scale="90" orientation="landscape" r:id="rId1"/>
  <headerFooter>
    <oddHeader>&amp;C&amp;F</oddHeader>
    <oddFooter>&amp;C&amp;A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FFF6D9"/>
  </sheetPr>
  <dimension ref="A1:AA149"/>
  <sheetViews>
    <sheetView zoomScale="90" zoomScaleNormal="90" zoomScaleSheetLayoutView="90" workbookViewId="0">
      <selection activeCell="B2" sqref="B2"/>
    </sheetView>
  </sheetViews>
  <sheetFormatPr defaultColWidth="9.1328125" defaultRowHeight="14.25" x14ac:dyDescent="0.45"/>
  <cols>
    <col min="1" max="1" width="5.59765625" style="54" customWidth="1"/>
    <col min="2" max="2" width="15.73046875" style="54" customWidth="1"/>
    <col min="3" max="3" width="14.3984375" style="54" bestFit="1" customWidth="1"/>
    <col min="4" max="5" width="11" style="54" customWidth="1"/>
    <col min="6" max="6" width="9.1328125" style="54"/>
    <col min="7" max="7" width="10" style="54" bestFit="1" customWidth="1"/>
    <col min="8" max="8" width="13.1328125" style="54" customWidth="1"/>
    <col min="9" max="9" width="13.73046875" style="54" customWidth="1"/>
    <col min="10" max="10" width="12.1328125" style="56" customWidth="1"/>
    <col min="11" max="11" width="13.73046875" style="54" bestFit="1" customWidth="1"/>
    <col min="12" max="12" width="10" style="54" bestFit="1" customWidth="1"/>
    <col min="13" max="13" width="15" style="54" customWidth="1"/>
    <col min="14" max="14" width="14.1328125" style="68" bestFit="1" customWidth="1"/>
    <col min="15" max="17" width="13.59765625" style="54" customWidth="1"/>
    <col min="18" max="20" width="13.86328125" style="54" customWidth="1"/>
    <col min="21" max="16384" width="9.1328125" style="54"/>
  </cols>
  <sheetData>
    <row r="1" spans="1:17" x14ac:dyDescent="0.45">
      <c r="B1" s="55" t="s">
        <v>46</v>
      </c>
      <c r="C1" s="61"/>
      <c r="J1" s="54"/>
      <c r="K1" s="56"/>
      <c r="N1" s="54"/>
      <c r="O1" s="68"/>
    </row>
    <row r="2" spans="1:17" x14ac:dyDescent="0.45">
      <c r="J2" s="54"/>
      <c r="K2" s="56"/>
      <c r="N2" s="54"/>
      <c r="O2" s="68"/>
    </row>
    <row r="3" spans="1:17" ht="15.75" x14ac:dyDescent="0.45">
      <c r="B3" s="899" t="s">
        <v>635</v>
      </c>
      <c r="C3" s="899"/>
      <c r="D3" s="899"/>
      <c r="E3" s="899"/>
      <c r="F3" s="899"/>
      <c r="G3" s="899"/>
      <c r="H3" s="899"/>
      <c r="I3" s="899"/>
      <c r="J3" s="899"/>
      <c r="K3" s="899"/>
      <c r="L3" s="899"/>
      <c r="M3" s="899"/>
      <c r="N3" s="899"/>
      <c r="O3" s="899"/>
      <c r="P3" s="150"/>
      <c r="Q3" s="150"/>
    </row>
    <row r="4" spans="1:17" x14ac:dyDescent="0.45">
      <c r="A4" s="9"/>
      <c r="B4" s="9"/>
      <c r="C4" s="9"/>
      <c r="D4" s="9"/>
      <c r="E4" s="9"/>
      <c r="F4" s="9"/>
      <c r="G4" s="9"/>
      <c r="H4" s="9"/>
      <c r="I4" s="9"/>
      <c r="J4" s="9"/>
      <c r="K4" s="9"/>
      <c r="L4" s="9"/>
      <c r="M4" s="9"/>
      <c r="N4" s="9"/>
      <c r="P4" s="55"/>
    </row>
    <row r="5" spans="1:17" ht="21" customHeight="1" x14ac:dyDescent="0.45">
      <c r="A5" s="890"/>
      <c r="B5" s="847" t="s">
        <v>57</v>
      </c>
      <c r="C5" s="852" t="s">
        <v>504</v>
      </c>
      <c r="D5" s="852" t="s">
        <v>0</v>
      </c>
      <c r="E5" s="852"/>
      <c r="F5" s="852" t="s">
        <v>1</v>
      </c>
      <c r="G5" s="852"/>
      <c r="H5" s="852" t="s">
        <v>2</v>
      </c>
      <c r="I5" s="852"/>
      <c r="J5" s="852" t="s">
        <v>264</v>
      </c>
      <c r="K5" s="909" t="s">
        <v>3</v>
      </c>
      <c r="L5" s="909"/>
      <c r="M5" s="847" t="s">
        <v>77</v>
      </c>
      <c r="N5" s="960" t="s">
        <v>576</v>
      </c>
    </row>
    <row r="6" spans="1:17" x14ac:dyDescent="0.45">
      <c r="A6" s="890"/>
      <c r="B6" s="848"/>
      <c r="C6" s="853"/>
      <c r="D6" s="890"/>
      <c r="E6" s="890"/>
      <c r="F6" s="890"/>
      <c r="G6" s="890"/>
      <c r="H6" s="890"/>
      <c r="I6" s="890"/>
      <c r="J6" s="853"/>
      <c r="K6" s="959"/>
      <c r="L6" s="959"/>
      <c r="M6" s="848"/>
      <c r="N6" s="961"/>
    </row>
    <row r="7" spans="1:17" x14ac:dyDescent="0.45">
      <c r="A7" s="890"/>
      <c r="B7" s="849"/>
      <c r="C7" s="132" t="s">
        <v>4</v>
      </c>
      <c r="D7" s="59" t="s">
        <v>5</v>
      </c>
      <c r="E7" s="59" t="s">
        <v>6</v>
      </c>
      <c r="F7" s="141" t="s">
        <v>5</v>
      </c>
      <c r="G7" s="141" t="s">
        <v>6</v>
      </c>
      <c r="H7" s="141" t="s">
        <v>5</v>
      </c>
      <c r="I7" s="141" t="s">
        <v>6</v>
      </c>
      <c r="J7" s="141" t="s">
        <v>6</v>
      </c>
      <c r="K7" s="424" t="s">
        <v>5</v>
      </c>
      <c r="L7" s="424" t="s">
        <v>6</v>
      </c>
      <c r="M7" s="849"/>
      <c r="N7" s="962"/>
      <c r="O7" s="81"/>
    </row>
    <row r="8" spans="1:17" x14ac:dyDescent="0.45">
      <c r="A8" s="72"/>
      <c r="B8" s="213" t="s">
        <v>7</v>
      </c>
      <c r="C8" s="244">
        <f>SUM(D8,F8,H8,K8)</f>
        <v>91</v>
      </c>
      <c r="D8" s="244">
        <v>77</v>
      </c>
      <c r="E8" s="475">
        <f>D8/C8</f>
        <v>0.84615384615384615</v>
      </c>
      <c r="F8" s="244">
        <v>3</v>
      </c>
      <c r="G8" s="474">
        <f t="shared" ref="G8:G21" si="0">F8/C8</f>
        <v>3.2967032967032968E-2</v>
      </c>
      <c r="H8" s="244">
        <v>11</v>
      </c>
      <c r="I8" s="474">
        <f t="shared" ref="I8:I21" si="1">H8/C8</f>
        <v>0.12087912087912088</v>
      </c>
      <c r="J8" s="543">
        <f t="shared" ref="J8:J21" si="2">E8+G8+I8</f>
        <v>1</v>
      </c>
      <c r="K8" s="497">
        <v>0</v>
      </c>
      <c r="L8" s="544">
        <f t="shared" ref="L8:L21" si="3">K8/C8</f>
        <v>0</v>
      </c>
      <c r="M8" s="677" t="s">
        <v>336</v>
      </c>
      <c r="N8" s="303" t="s">
        <v>336</v>
      </c>
      <c r="O8" s="80"/>
    </row>
    <row r="9" spans="1:17" x14ac:dyDescent="0.45">
      <c r="A9" s="72"/>
      <c r="B9" s="146" t="s">
        <v>8</v>
      </c>
      <c r="C9" s="96">
        <f>SUM(D9,F9,H9,K9)</f>
        <v>119</v>
      </c>
      <c r="D9" s="96">
        <v>87</v>
      </c>
      <c r="E9" s="321">
        <f t="shared" ref="E9:E21" si="4">D9/C9</f>
        <v>0.73109243697478987</v>
      </c>
      <c r="F9" s="96">
        <v>1</v>
      </c>
      <c r="G9" s="477">
        <f t="shared" si="0"/>
        <v>8.4033613445378148E-3</v>
      </c>
      <c r="H9" s="96">
        <v>31</v>
      </c>
      <c r="I9" s="477">
        <f t="shared" si="1"/>
        <v>0.26050420168067229</v>
      </c>
      <c r="J9" s="90">
        <f t="shared" si="2"/>
        <v>1</v>
      </c>
      <c r="K9" s="446">
        <v>0</v>
      </c>
      <c r="L9" s="545">
        <f t="shared" si="3"/>
        <v>0</v>
      </c>
      <c r="M9" s="105"/>
      <c r="N9" s="304"/>
      <c r="O9" s="80"/>
    </row>
    <row r="10" spans="1:17" x14ac:dyDescent="0.45">
      <c r="A10" s="72"/>
      <c r="B10" s="146" t="s">
        <v>9</v>
      </c>
      <c r="C10" s="96">
        <f t="shared" ref="C10:C21" si="5">SUM(D10,F10,H10,K10)</f>
        <v>131</v>
      </c>
      <c r="D10" s="96">
        <v>94</v>
      </c>
      <c r="E10" s="321">
        <f t="shared" si="4"/>
        <v>0.71755725190839692</v>
      </c>
      <c r="F10" s="96">
        <v>0</v>
      </c>
      <c r="G10" s="477">
        <f t="shared" si="0"/>
        <v>0</v>
      </c>
      <c r="H10" s="96">
        <v>33</v>
      </c>
      <c r="I10" s="477">
        <f t="shared" si="1"/>
        <v>0.25190839694656486</v>
      </c>
      <c r="J10" s="90">
        <f t="shared" si="2"/>
        <v>0.96946564885496178</v>
      </c>
      <c r="K10" s="446">
        <v>4</v>
      </c>
      <c r="L10" s="545">
        <f t="shared" si="3"/>
        <v>3.0534351145038167E-2</v>
      </c>
      <c r="M10" s="105"/>
      <c r="N10" s="304"/>
    </row>
    <row r="11" spans="1:17" x14ac:dyDescent="0.45">
      <c r="A11" s="72"/>
      <c r="B11" s="146" t="s">
        <v>10</v>
      </c>
      <c r="C11" s="96">
        <v>117</v>
      </c>
      <c r="D11" s="96">
        <v>96</v>
      </c>
      <c r="E11" s="321">
        <f t="shared" si="4"/>
        <v>0.82051282051282048</v>
      </c>
      <c r="F11" s="96">
        <v>1</v>
      </c>
      <c r="G11" s="477">
        <f t="shared" si="0"/>
        <v>8.5470085470085479E-3</v>
      </c>
      <c r="H11" s="96">
        <v>20</v>
      </c>
      <c r="I11" s="477">
        <f t="shared" si="1"/>
        <v>0.17094017094017094</v>
      </c>
      <c r="J11" s="90">
        <f t="shared" si="2"/>
        <v>1</v>
      </c>
      <c r="K11" s="446">
        <v>0</v>
      </c>
      <c r="L11" s="545">
        <f t="shared" si="3"/>
        <v>0</v>
      </c>
      <c r="M11" s="105" t="s">
        <v>20</v>
      </c>
      <c r="N11" s="304"/>
    </row>
    <row r="12" spans="1:17" x14ac:dyDescent="0.45">
      <c r="A12" s="72"/>
      <c r="B12" s="146" t="s">
        <v>11</v>
      </c>
      <c r="C12" s="96">
        <f t="shared" si="5"/>
        <v>167</v>
      </c>
      <c r="D12" s="96">
        <v>146</v>
      </c>
      <c r="E12" s="321">
        <f t="shared" si="4"/>
        <v>0.87425149700598803</v>
      </c>
      <c r="F12" s="96">
        <v>0</v>
      </c>
      <c r="G12" s="477">
        <f t="shared" si="0"/>
        <v>0</v>
      </c>
      <c r="H12" s="96">
        <v>21</v>
      </c>
      <c r="I12" s="477">
        <f t="shared" si="1"/>
        <v>0.12574850299401197</v>
      </c>
      <c r="J12" s="90">
        <f t="shared" si="2"/>
        <v>1</v>
      </c>
      <c r="K12" s="446">
        <v>0</v>
      </c>
      <c r="L12" s="545">
        <f t="shared" si="3"/>
        <v>0</v>
      </c>
      <c r="M12" s="105" t="s">
        <v>32</v>
      </c>
      <c r="N12" s="304" t="s">
        <v>32</v>
      </c>
    </row>
    <row r="13" spans="1:17" x14ac:dyDescent="0.45">
      <c r="A13" s="72"/>
      <c r="B13" s="146" t="s">
        <v>323</v>
      </c>
      <c r="C13" s="96">
        <f t="shared" si="5"/>
        <v>224</v>
      </c>
      <c r="D13" s="96">
        <v>117</v>
      </c>
      <c r="E13" s="321">
        <f t="shared" si="4"/>
        <v>0.5223214285714286</v>
      </c>
      <c r="F13" s="96">
        <v>1</v>
      </c>
      <c r="G13" s="477">
        <f t="shared" si="0"/>
        <v>4.464285714285714E-3</v>
      </c>
      <c r="H13" s="96">
        <v>102</v>
      </c>
      <c r="I13" s="477">
        <f t="shared" si="1"/>
        <v>0.45535714285714285</v>
      </c>
      <c r="J13" s="90">
        <f t="shared" si="2"/>
        <v>0.98214285714285721</v>
      </c>
      <c r="K13" s="446">
        <v>4</v>
      </c>
      <c r="L13" s="545">
        <f t="shared" si="3"/>
        <v>1.7857142857142856E-2</v>
      </c>
      <c r="M13" s="725" t="s">
        <v>31</v>
      </c>
      <c r="N13" s="288" t="s">
        <v>31</v>
      </c>
    </row>
    <row r="14" spans="1:17" x14ac:dyDescent="0.45">
      <c r="A14" s="72"/>
      <c r="B14" s="146" t="s">
        <v>52</v>
      </c>
      <c r="C14" s="96">
        <f t="shared" si="5"/>
        <v>133</v>
      </c>
      <c r="D14" s="96">
        <v>94</v>
      </c>
      <c r="E14" s="321">
        <f t="shared" si="4"/>
        <v>0.70676691729323304</v>
      </c>
      <c r="F14" s="96">
        <v>3</v>
      </c>
      <c r="G14" s="477">
        <f t="shared" si="0"/>
        <v>2.2556390977443608E-2</v>
      </c>
      <c r="H14" s="96">
        <v>24</v>
      </c>
      <c r="I14" s="477">
        <f t="shared" si="1"/>
        <v>0.18045112781954886</v>
      </c>
      <c r="J14" s="90">
        <f t="shared" si="2"/>
        <v>0.90977443609022557</v>
      </c>
      <c r="K14" s="446">
        <v>12</v>
      </c>
      <c r="L14" s="545">
        <f t="shared" si="3"/>
        <v>9.0225563909774431E-2</v>
      </c>
      <c r="M14" s="105"/>
      <c r="N14" s="304"/>
    </row>
    <row r="15" spans="1:17" x14ac:dyDescent="0.45">
      <c r="A15" s="72"/>
      <c r="B15" s="146" t="s">
        <v>13</v>
      </c>
      <c r="C15" s="96">
        <f t="shared" si="5"/>
        <v>211</v>
      </c>
      <c r="D15" s="96">
        <v>141</v>
      </c>
      <c r="E15" s="321">
        <f t="shared" si="4"/>
        <v>0.66824644549763035</v>
      </c>
      <c r="F15" s="96">
        <v>8</v>
      </c>
      <c r="G15" s="477">
        <f t="shared" si="0"/>
        <v>3.7914691943127965E-2</v>
      </c>
      <c r="H15" s="96">
        <v>33</v>
      </c>
      <c r="I15" s="477">
        <f t="shared" si="1"/>
        <v>0.15639810426540285</v>
      </c>
      <c r="J15" s="90">
        <f t="shared" si="2"/>
        <v>0.86255924170616116</v>
      </c>
      <c r="K15" s="446">
        <v>29</v>
      </c>
      <c r="L15" s="545">
        <f t="shared" si="3"/>
        <v>0.13744075829383887</v>
      </c>
      <c r="M15" s="105"/>
      <c r="N15" s="304"/>
    </row>
    <row r="16" spans="1:17" x14ac:dyDescent="0.45">
      <c r="A16" s="72"/>
      <c r="B16" s="146" t="s">
        <v>53</v>
      </c>
      <c r="C16" s="96">
        <f t="shared" si="5"/>
        <v>137</v>
      </c>
      <c r="D16" s="96">
        <v>103</v>
      </c>
      <c r="E16" s="321">
        <f t="shared" si="4"/>
        <v>0.75182481751824815</v>
      </c>
      <c r="F16" s="96">
        <v>2</v>
      </c>
      <c r="G16" s="477">
        <f t="shared" si="0"/>
        <v>1.4598540145985401E-2</v>
      </c>
      <c r="H16" s="96">
        <v>29</v>
      </c>
      <c r="I16" s="477">
        <f t="shared" si="1"/>
        <v>0.21167883211678831</v>
      </c>
      <c r="J16" s="90">
        <f t="shared" si="2"/>
        <v>0.97810218978102181</v>
      </c>
      <c r="K16" s="446">
        <v>3</v>
      </c>
      <c r="L16" s="545">
        <f t="shared" si="3"/>
        <v>2.1897810218978103E-2</v>
      </c>
      <c r="M16" s="726"/>
      <c r="N16" s="286"/>
    </row>
    <row r="17" spans="1:26" x14ac:dyDescent="0.45">
      <c r="A17" s="72"/>
      <c r="B17" s="146" t="s">
        <v>54</v>
      </c>
      <c r="C17" s="96">
        <f t="shared" si="5"/>
        <v>69</v>
      </c>
      <c r="D17" s="96">
        <v>54</v>
      </c>
      <c r="E17" s="321">
        <f t="shared" si="4"/>
        <v>0.78260869565217395</v>
      </c>
      <c r="F17" s="96">
        <v>0</v>
      </c>
      <c r="G17" s="477">
        <f t="shared" si="0"/>
        <v>0</v>
      </c>
      <c r="H17" s="96">
        <v>15</v>
      </c>
      <c r="I17" s="477">
        <f t="shared" si="1"/>
        <v>0.21739130434782608</v>
      </c>
      <c r="J17" s="90">
        <f t="shared" si="2"/>
        <v>1</v>
      </c>
      <c r="K17" s="446">
        <v>0</v>
      </c>
      <c r="L17" s="545">
        <f t="shared" si="3"/>
        <v>0</v>
      </c>
      <c r="M17" s="105"/>
      <c r="N17" s="304" t="s">
        <v>32</v>
      </c>
    </row>
    <row r="18" spans="1:26" x14ac:dyDescent="0.45">
      <c r="A18" s="72"/>
      <c r="B18" s="146" t="s">
        <v>55</v>
      </c>
      <c r="C18" s="96">
        <f t="shared" si="5"/>
        <v>104</v>
      </c>
      <c r="D18" s="96">
        <v>57</v>
      </c>
      <c r="E18" s="321">
        <f t="shared" si="4"/>
        <v>0.54807692307692313</v>
      </c>
      <c r="F18" s="96">
        <v>2</v>
      </c>
      <c r="G18" s="477">
        <f t="shared" si="0"/>
        <v>1.9230769230769232E-2</v>
      </c>
      <c r="H18" s="96">
        <v>45</v>
      </c>
      <c r="I18" s="477">
        <f t="shared" si="1"/>
        <v>0.43269230769230771</v>
      </c>
      <c r="J18" s="90">
        <f t="shared" si="2"/>
        <v>1</v>
      </c>
      <c r="K18" s="446">
        <v>0</v>
      </c>
      <c r="L18" s="545">
        <f t="shared" si="3"/>
        <v>0</v>
      </c>
      <c r="M18" s="105" t="s">
        <v>31</v>
      </c>
      <c r="N18" s="304" t="s">
        <v>31</v>
      </c>
    </row>
    <row r="19" spans="1:26" x14ac:dyDescent="0.45">
      <c r="A19" s="72"/>
      <c r="B19" s="146" t="s">
        <v>56</v>
      </c>
      <c r="C19" s="96">
        <f t="shared" si="5"/>
        <v>188</v>
      </c>
      <c r="D19" s="96">
        <v>112</v>
      </c>
      <c r="E19" s="321">
        <f t="shared" si="4"/>
        <v>0.5957446808510638</v>
      </c>
      <c r="F19" s="96">
        <v>3</v>
      </c>
      <c r="G19" s="477">
        <f t="shared" si="0"/>
        <v>1.5957446808510637E-2</v>
      </c>
      <c r="H19" s="96">
        <v>73</v>
      </c>
      <c r="I19" s="477">
        <f t="shared" si="1"/>
        <v>0.38829787234042551</v>
      </c>
      <c r="J19" s="90">
        <f t="shared" si="2"/>
        <v>1</v>
      </c>
      <c r="K19" s="446">
        <v>0</v>
      </c>
      <c r="L19" s="545">
        <f t="shared" si="3"/>
        <v>0</v>
      </c>
      <c r="M19" s="105" t="s">
        <v>31</v>
      </c>
      <c r="N19" s="304" t="s">
        <v>33</v>
      </c>
    </row>
    <row r="20" spans="1:26" x14ac:dyDescent="0.45">
      <c r="A20" s="72"/>
      <c r="B20" s="146" t="s">
        <v>14</v>
      </c>
      <c r="C20" s="96">
        <f t="shared" si="5"/>
        <v>46</v>
      </c>
      <c r="D20" s="96">
        <v>33</v>
      </c>
      <c r="E20" s="321">
        <f t="shared" si="4"/>
        <v>0.71739130434782605</v>
      </c>
      <c r="F20" s="96">
        <v>0</v>
      </c>
      <c r="G20" s="477">
        <f t="shared" si="0"/>
        <v>0</v>
      </c>
      <c r="H20" s="96">
        <v>13</v>
      </c>
      <c r="I20" s="477">
        <f t="shared" si="1"/>
        <v>0.28260869565217389</v>
      </c>
      <c r="J20" s="90">
        <f t="shared" si="2"/>
        <v>1</v>
      </c>
      <c r="K20" s="446">
        <v>0</v>
      </c>
      <c r="L20" s="545">
        <f t="shared" si="3"/>
        <v>0</v>
      </c>
      <c r="M20" s="105"/>
      <c r="N20" s="304"/>
    </row>
    <row r="21" spans="1:26" x14ac:dyDescent="0.45">
      <c r="A21" s="72"/>
      <c r="B21" s="215" t="s">
        <v>358</v>
      </c>
      <c r="C21" s="164">
        <f t="shared" si="5"/>
        <v>129</v>
      </c>
      <c r="D21" s="164">
        <v>93</v>
      </c>
      <c r="E21" s="479">
        <f t="shared" si="4"/>
        <v>0.72093023255813948</v>
      </c>
      <c r="F21" s="164">
        <v>4</v>
      </c>
      <c r="G21" s="212">
        <f t="shared" si="0"/>
        <v>3.1007751937984496E-2</v>
      </c>
      <c r="H21" s="164">
        <v>29</v>
      </c>
      <c r="I21" s="212">
        <f t="shared" si="1"/>
        <v>0.22480620155038761</v>
      </c>
      <c r="J21" s="546">
        <f t="shared" si="2"/>
        <v>0.97674418604651159</v>
      </c>
      <c r="K21" s="506">
        <v>3</v>
      </c>
      <c r="L21" s="547">
        <f t="shared" si="3"/>
        <v>2.3255813953488372E-2</v>
      </c>
      <c r="M21" s="171"/>
      <c r="N21" s="305" t="s">
        <v>32</v>
      </c>
    </row>
    <row r="22" spans="1:26" x14ac:dyDescent="0.45">
      <c r="A22" s="72"/>
      <c r="B22" s="246" t="s">
        <v>71</v>
      </c>
      <c r="C22" s="480">
        <f>SUM(C8:C21)</f>
        <v>1866</v>
      </c>
      <c r="D22" s="480">
        <f>SUM(D8:D21)</f>
        <v>1304</v>
      </c>
      <c r="E22" s="433">
        <f>D22/C22</f>
        <v>0.6988210075026795</v>
      </c>
      <c r="F22" s="480">
        <f>SUM(F8:F21)</f>
        <v>28</v>
      </c>
      <c r="G22" s="91">
        <f>F22/C22</f>
        <v>1.5005359056806002E-2</v>
      </c>
      <c r="H22" s="480">
        <f>SUM(H8:H21)</f>
        <v>479</v>
      </c>
      <c r="I22" s="91">
        <f>H22/C22</f>
        <v>0.25669882100750269</v>
      </c>
      <c r="J22" s="481">
        <f>E22+G22+I22</f>
        <v>0.97052518756698825</v>
      </c>
      <c r="K22" s="548">
        <f>SUM(K8:K21)</f>
        <v>55</v>
      </c>
      <c r="L22" s="565">
        <f>K22/C22</f>
        <v>2.9474812433011789E-2</v>
      </c>
      <c r="N22" s="54"/>
      <c r="P22" s="64"/>
      <c r="T22" s="64"/>
    </row>
    <row r="23" spans="1:26" x14ac:dyDescent="0.45">
      <c r="A23" s="83"/>
      <c r="B23" s="215" t="s">
        <v>75</v>
      </c>
      <c r="C23" s="515">
        <f>SUM(C22-C13-C21)</f>
        <v>1513</v>
      </c>
      <c r="D23" s="515">
        <f>SUM(D22-D13-D21)</f>
        <v>1094</v>
      </c>
      <c r="E23" s="550">
        <f>D23/C23</f>
        <v>0.72306675479180438</v>
      </c>
      <c r="F23" s="515">
        <f>SUM(F22-F13-F21)</f>
        <v>23</v>
      </c>
      <c r="G23" s="212">
        <f>F23/C23</f>
        <v>1.520158625247852E-2</v>
      </c>
      <c r="H23" s="515">
        <f>SUM(H22-H13-H21)</f>
        <v>348</v>
      </c>
      <c r="I23" s="212">
        <f>H23/C23</f>
        <v>0.23000660938532716</v>
      </c>
      <c r="J23" s="546">
        <f>E23+G23+I23</f>
        <v>0.96827495042960998</v>
      </c>
      <c r="K23" s="515">
        <f>SUM(K22-K13-K21)</f>
        <v>48</v>
      </c>
      <c r="L23" s="551">
        <f>K23/C23</f>
        <v>3.1725049570389956E-2</v>
      </c>
      <c r="N23" s="54"/>
      <c r="R23" s="64"/>
    </row>
    <row r="24" spans="1:26" x14ac:dyDescent="0.45">
      <c r="B24" s="56" t="s">
        <v>564</v>
      </c>
      <c r="N24" s="54"/>
      <c r="Q24" s="64"/>
      <c r="U24" s="64"/>
    </row>
    <row r="25" spans="1:26" ht="23.25" customHeight="1" x14ac:dyDescent="0.45">
      <c r="B25" s="933" t="s">
        <v>592</v>
      </c>
      <c r="C25" s="933"/>
      <c r="D25" s="933"/>
      <c r="E25" s="933"/>
      <c r="F25" s="933"/>
      <c r="G25" s="933"/>
      <c r="H25" s="933"/>
      <c r="I25" s="933"/>
      <c r="J25" s="933"/>
      <c r="K25" s="933"/>
      <c r="L25" s="933"/>
      <c r="M25" s="933"/>
      <c r="N25" s="933"/>
      <c r="O25" s="56"/>
      <c r="U25" s="64"/>
      <c r="Z25" s="64"/>
    </row>
    <row r="26" spans="1:26" x14ac:dyDescent="0.45">
      <c r="B26" s="72" t="s">
        <v>591</v>
      </c>
      <c r="N26" s="54"/>
    </row>
    <row r="27" spans="1:26" x14ac:dyDescent="0.45">
      <c r="B27" s="72" t="s">
        <v>211</v>
      </c>
      <c r="N27" s="54"/>
    </row>
    <row r="28" spans="1:26" x14ac:dyDescent="0.45">
      <c r="B28" s="72" t="s">
        <v>464</v>
      </c>
    </row>
    <row r="29" spans="1:26" x14ac:dyDescent="0.45">
      <c r="B29" s="421" t="s">
        <v>468</v>
      </c>
      <c r="C29" s="56" t="s">
        <v>673</v>
      </c>
    </row>
    <row r="30" spans="1:26" x14ac:dyDescent="0.45">
      <c r="B30" s="422" t="s">
        <v>469</v>
      </c>
      <c r="C30" s="56" t="s">
        <v>674</v>
      </c>
    </row>
    <row r="31" spans="1:26" x14ac:dyDescent="0.45">
      <c r="C31" s="56"/>
    </row>
    <row r="32" spans="1:26" x14ac:dyDescent="0.45">
      <c r="A32" s="72"/>
    </row>
    <row r="33" spans="2:23" ht="15.75" x14ac:dyDescent="0.45">
      <c r="B33" s="145" t="s">
        <v>636</v>
      </c>
      <c r="C33" s="145"/>
      <c r="D33" s="145"/>
      <c r="E33" s="145"/>
      <c r="F33" s="145"/>
      <c r="G33" s="145"/>
      <c r="H33" s="145"/>
      <c r="I33" s="145"/>
      <c r="J33" s="145"/>
      <c r="K33" s="145"/>
      <c r="L33" s="145"/>
      <c r="M33" s="145"/>
      <c r="N33" s="145"/>
      <c r="O33" s="14"/>
      <c r="P33" s="14"/>
      <c r="Q33" s="55"/>
    </row>
    <row r="34" spans="2:23" x14ac:dyDescent="0.45">
      <c r="B34" s="18"/>
      <c r="C34" s="18"/>
      <c r="D34" s="18"/>
      <c r="E34" s="18"/>
      <c r="F34" s="18"/>
      <c r="G34" s="18"/>
      <c r="H34" s="18"/>
      <c r="I34" s="18"/>
      <c r="J34" s="18"/>
      <c r="K34" s="18"/>
      <c r="L34" s="18"/>
      <c r="M34" s="9"/>
      <c r="N34" s="18"/>
      <c r="O34" s="9"/>
      <c r="Q34" s="55"/>
    </row>
    <row r="35" spans="2:23" ht="15" customHeight="1" x14ac:dyDescent="0.45">
      <c r="B35" s="847" t="s">
        <v>57</v>
      </c>
      <c r="C35" s="852" t="s">
        <v>265</v>
      </c>
      <c r="D35" s="852" t="s">
        <v>413</v>
      </c>
      <c r="E35" s="852"/>
      <c r="F35" s="847" t="s">
        <v>45</v>
      </c>
      <c r="G35" s="852"/>
      <c r="H35" s="852"/>
      <c r="I35" s="854"/>
      <c r="J35" s="847" t="s">
        <v>30</v>
      </c>
      <c r="K35" s="852"/>
      <c r="L35" s="852"/>
      <c r="M35" s="854"/>
      <c r="N35" s="852" t="s">
        <v>16</v>
      </c>
      <c r="O35" s="852"/>
      <c r="P35" s="852"/>
      <c r="Q35" s="854"/>
      <c r="R35" s="940" t="s">
        <v>576</v>
      </c>
      <c r="S35" s="972"/>
      <c r="T35" s="941"/>
    </row>
    <row r="36" spans="2:23" x14ac:dyDescent="0.45">
      <c r="B36" s="848"/>
      <c r="C36" s="890"/>
      <c r="D36" s="890"/>
      <c r="E36" s="890"/>
      <c r="F36" s="849" t="s">
        <v>44</v>
      </c>
      <c r="G36" s="853"/>
      <c r="H36" s="853"/>
      <c r="I36" s="855"/>
      <c r="J36" s="849" t="s">
        <v>15</v>
      </c>
      <c r="K36" s="853"/>
      <c r="L36" s="853"/>
      <c r="M36" s="855"/>
      <c r="N36" s="849" t="s">
        <v>17</v>
      </c>
      <c r="O36" s="853"/>
      <c r="P36" s="853"/>
      <c r="Q36" s="855"/>
      <c r="R36" s="973"/>
      <c r="S36" s="974"/>
      <c r="T36" s="975"/>
    </row>
    <row r="37" spans="2:23" x14ac:dyDescent="0.45">
      <c r="B37" s="849"/>
      <c r="C37" s="853"/>
      <c r="D37" s="141" t="s">
        <v>5</v>
      </c>
      <c r="E37" s="141" t="s">
        <v>48</v>
      </c>
      <c r="F37" s="297" t="s">
        <v>5</v>
      </c>
      <c r="G37" s="135" t="s">
        <v>6</v>
      </c>
      <c r="H37" s="135" t="s">
        <v>593</v>
      </c>
      <c r="I37" s="739" t="s">
        <v>73</v>
      </c>
      <c r="J37" s="297" t="s">
        <v>5</v>
      </c>
      <c r="K37" s="135" t="s">
        <v>6</v>
      </c>
      <c r="L37" s="135" t="s">
        <v>593</v>
      </c>
      <c r="M37" s="739" t="s">
        <v>73</v>
      </c>
      <c r="N37" s="135" t="s">
        <v>5</v>
      </c>
      <c r="O37" s="135" t="s">
        <v>6</v>
      </c>
      <c r="P37" s="135" t="s">
        <v>593</v>
      </c>
      <c r="Q37" s="739" t="s">
        <v>73</v>
      </c>
      <c r="R37" s="306" t="s">
        <v>338</v>
      </c>
      <c r="S37" s="646" t="s">
        <v>339</v>
      </c>
      <c r="T37" s="306" t="s">
        <v>340</v>
      </c>
      <c r="U37" s="81"/>
      <c r="W37" s="81"/>
    </row>
    <row r="38" spans="2:23" x14ac:dyDescent="0.45">
      <c r="B38" s="213" t="s">
        <v>7</v>
      </c>
      <c r="C38" s="244">
        <v>77</v>
      </c>
      <c r="D38" s="96">
        <v>8</v>
      </c>
      <c r="E38" s="494">
        <f>D38/C38</f>
        <v>0.1038961038961039</v>
      </c>
      <c r="F38" s="105">
        <v>47</v>
      </c>
      <c r="G38" s="475">
        <f t="shared" ref="G38:G51" si="6">F38/$C38</f>
        <v>0.61038961038961037</v>
      </c>
      <c r="H38" s="475">
        <v>0.60617759999999998</v>
      </c>
      <c r="I38" s="740"/>
      <c r="J38" s="105">
        <v>66</v>
      </c>
      <c r="K38" s="475">
        <f t="shared" ref="K38:K51" si="7">J38/$C38</f>
        <v>0.8571428571428571</v>
      </c>
      <c r="L38" s="475">
        <v>0.85179110000000002</v>
      </c>
      <c r="M38" s="740" t="s">
        <v>336</v>
      </c>
      <c r="N38" s="96">
        <v>49</v>
      </c>
      <c r="O38" s="475">
        <f t="shared" ref="O38:O51" si="8">N38/$C38</f>
        <v>0.63636363636363635</v>
      </c>
      <c r="P38" s="475">
        <v>0.63865380000000005</v>
      </c>
      <c r="Q38" s="740"/>
      <c r="R38" s="303"/>
      <c r="S38" s="643" t="s">
        <v>20</v>
      </c>
      <c r="T38" s="303"/>
      <c r="U38" s="80"/>
      <c r="W38" s="80"/>
    </row>
    <row r="39" spans="2:23" x14ac:dyDescent="0.45">
      <c r="B39" s="146" t="s">
        <v>8</v>
      </c>
      <c r="C39" s="96">
        <v>87</v>
      </c>
      <c r="D39" s="96">
        <v>11</v>
      </c>
      <c r="E39" s="452">
        <f>D39/C39</f>
        <v>0.12643678160919541</v>
      </c>
      <c r="F39" s="105">
        <v>34</v>
      </c>
      <c r="G39" s="321">
        <f t="shared" si="6"/>
        <v>0.39080459770114945</v>
      </c>
      <c r="H39" s="321">
        <v>0.42350149999999998</v>
      </c>
      <c r="I39" s="741" t="s">
        <v>33</v>
      </c>
      <c r="J39" s="105">
        <v>52</v>
      </c>
      <c r="K39" s="321">
        <f t="shared" si="7"/>
        <v>0.5977011494252874</v>
      </c>
      <c r="L39" s="321">
        <v>0.61451020000000001</v>
      </c>
      <c r="M39" s="741" t="s">
        <v>337</v>
      </c>
      <c r="N39" s="96">
        <v>40</v>
      </c>
      <c r="O39" s="321">
        <f t="shared" si="8"/>
        <v>0.45977011494252873</v>
      </c>
      <c r="P39" s="321">
        <v>0.49874669999999999</v>
      </c>
      <c r="Q39" s="741" t="s">
        <v>33</v>
      </c>
      <c r="R39" s="304"/>
      <c r="S39" s="645" t="s">
        <v>337</v>
      </c>
      <c r="T39" s="304"/>
      <c r="U39" s="80"/>
      <c r="W39" s="80"/>
    </row>
    <row r="40" spans="2:23" x14ac:dyDescent="0.45">
      <c r="B40" s="146" t="s">
        <v>9</v>
      </c>
      <c r="C40" s="96">
        <v>94</v>
      </c>
      <c r="D40" s="96">
        <v>0</v>
      </c>
      <c r="E40" s="452">
        <f>D40/C40</f>
        <v>0</v>
      </c>
      <c r="F40" s="105">
        <v>54</v>
      </c>
      <c r="G40" s="321">
        <f t="shared" si="6"/>
        <v>0.57446808510638303</v>
      </c>
      <c r="H40" s="321">
        <v>0.56763450000000004</v>
      </c>
      <c r="I40" s="741"/>
      <c r="J40" s="105">
        <v>60</v>
      </c>
      <c r="K40" s="321">
        <f t="shared" si="7"/>
        <v>0.63829787234042556</v>
      </c>
      <c r="L40" s="321">
        <v>0.63961760000000001</v>
      </c>
      <c r="M40" s="741" t="s">
        <v>33</v>
      </c>
      <c r="N40" s="96">
        <v>68</v>
      </c>
      <c r="O40" s="321">
        <f t="shared" si="8"/>
        <v>0.72340425531914898</v>
      </c>
      <c r="P40" s="321">
        <v>0.71652720000000003</v>
      </c>
      <c r="Q40" s="741"/>
      <c r="R40" s="304"/>
      <c r="S40" s="645"/>
      <c r="T40" s="304"/>
    </row>
    <row r="41" spans="2:23" x14ac:dyDescent="0.45">
      <c r="B41" s="146" t="s">
        <v>10</v>
      </c>
      <c r="C41" s="96">
        <v>96</v>
      </c>
      <c r="D41" s="96">
        <v>12</v>
      </c>
      <c r="E41" s="452">
        <f t="shared" ref="E41:E51" si="9">D41/C41</f>
        <v>0.125</v>
      </c>
      <c r="F41" s="105">
        <v>62</v>
      </c>
      <c r="G41" s="321">
        <f t="shared" si="6"/>
        <v>0.64583333333333337</v>
      </c>
      <c r="H41" s="321">
        <v>0.61534370000000005</v>
      </c>
      <c r="I41" s="741"/>
      <c r="J41" s="105">
        <v>71</v>
      </c>
      <c r="K41" s="321">
        <f t="shared" si="7"/>
        <v>0.73958333333333337</v>
      </c>
      <c r="L41" s="321">
        <v>0.73009170000000001</v>
      </c>
      <c r="M41" s="741"/>
      <c r="N41" s="96">
        <v>72</v>
      </c>
      <c r="O41" s="321">
        <f t="shared" si="8"/>
        <v>0.75</v>
      </c>
      <c r="P41" s="321">
        <v>0.71756690000000001</v>
      </c>
      <c r="Q41" s="741"/>
      <c r="R41" s="304"/>
      <c r="S41" s="645"/>
      <c r="T41" s="304"/>
    </row>
    <row r="42" spans="2:23" x14ac:dyDescent="0.45">
      <c r="B42" s="146" t="s">
        <v>11</v>
      </c>
      <c r="C42" s="96">
        <v>146</v>
      </c>
      <c r="D42" s="96">
        <v>0</v>
      </c>
      <c r="E42" s="452">
        <f t="shared" si="9"/>
        <v>0</v>
      </c>
      <c r="F42" s="105">
        <v>104</v>
      </c>
      <c r="G42" s="321">
        <f t="shared" si="6"/>
        <v>0.71232876712328763</v>
      </c>
      <c r="H42" s="321">
        <v>0.68559709999999996</v>
      </c>
      <c r="I42" s="741" t="s">
        <v>32</v>
      </c>
      <c r="J42" s="105">
        <v>128</v>
      </c>
      <c r="K42" s="321">
        <f t="shared" si="7"/>
        <v>0.87671232876712324</v>
      </c>
      <c r="L42" s="321">
        <v>0.8636935</v>
      </c>
      <c r="M42" s="741" t="s">
        <v>32</v>
      </c>
      <c r="N42" s="96">
        <v>111</v>
      </c>
      <c r="O42" s="321">
        <f t="shared" si="8"/>
        <v>0.76027397260273977</v>
      </c>
      <c r="P42" s="321">
        <v>0.73653849999999998</v>
      </c>
      <c r="Q42" s="741" t="s">
        <v>20</v>
      </c>
      <c r="R42" s="304" t="s">
        <v>32</v>
      </c>
      <c r="S42" s="645" t="s">
        <v>32</v>
      </c>
      <c r="T42" s="304" t="s">
        <v>32</v>
      </c>
    </row>
    <row r="43" spans="2:23" x14ac:dyDescent="0.45">
      <c r="B43" s="146" t="s">
        <v>323</v>
      </c>
      <c r="C43" s="96">
        <v>117</v>
      </c>
      <c r="D43" s="96">
        <v>6</v>
      </c>
      <c r="E43" s="452">
        <f t="shared" si="9"/>
        <v>5.128205128205128E-2</v>
      </c>
      <c r="F43" s="105">
        <v>64</v>
      </c>
      <c r="G43" s="321">
        <f t="shared" si="6"/>
        <v>0.54700854700854706</v>
      </c>
      <c r="H43" s="321">
        <v>0.59168140000000002</v>
      </c>
      <c r="I43" s="741"/>
      <c r="J43" s="105">
        <v>87</v>
      </c>
      <c r="K43" s="321">
        <f t="shared" si="7"/>
        <v>0.74358974358974361</v>
      </c>
      <c r="L43" s="321">
        <v>0.76750379999999996</v>
      </c>
      <c r="M43" s="741"/>
      <c r="N43" s="96">
        <v>69</v>
      </c>
      <c r="O43" s="321">
        <f t="shared" si="8"/>
        <v>0.58974358974358976</v>
      </c>
      <c r="P43" s="321">
        <v>0.63084390000000001</v>
      </c>
      <c r="Q43" s="93"/>
      <c r="R43" s="304"/>
      <c r="S43" s="645"/>
      <c r="T43" s="288"/>
    </row>
    <row r="44" spans="2:23" x14ac:dyDescent="0.45">
      <c r="B44" s="146" t="s">
        <v>52</v>
      </c>
      <c r="C44" s="96">
        <v>94</v>
      </c>
      <c r="D44" s="96">
        <v>37</v>
      </c>
      <c r="E44" s="452">
        <f t="shared" si="9"/>
        <v>0.39361702127659576</v>
      </c>
      <c r="F44" s="105">
        <v>43</v>
      </c>
      <c r="G44" s="321">
        <f t="shared" si="6"/>
        <v>0.45744680851063829</v>
      </c>
      <c r="H44" s="321">
        <v>0.44341449999999999</v>
      </c>
      <c r="I44" s="741"/>
      <c r="J44" s="105">
        <v>70</v>
      </c>
      <c r="K44" s="321">
        <f t="shared" si="7"/>
        <v>0.74468085106382975</v>
      </c>
      <c r="L44" s="321">
        <v>0.73651580000000005</v>
      </c>
      <c r="M44" s="741"/>
      <c r="N44" s="96">
        <v>54</v>
      </c>
      <c r="O44" s="321">
        <f t="shared" si="8"/>
        <v>0.57446808510638303</v>
      </c>
      <c r="P44" s="321">
        <v>0.55733699999999997</v>
      </c>
      <c r="Q44" s="741"/>
      <c r="R44" s="304" t="s">
        <v>337</v>
      </c>
      <c r="S44" s="645"/>
      <c r="T44" s="304"/>
    </row>
    <row r="45" spans="2:23" x14ac:dyDescent="0.45">
      <c r="B45" s="146" t="s">
        <v>13</v>
      </c>
      <c r="C45" s="96">
        <v>141</v>
      </c>
      <c r="D45" s="96">
        <v>15</v>
      </c>
      <c r="E45" s="452">
        <f t="shared" si="9"/>
        <v>0.10638297872340426</v>
      </c>
      <c r="F45" s="105">
        <v>58</v>
      </c>
      <c r="G45" s="321">
        <f t="shared" si="6"/>
        <v>0.41134751773049644</v>
      </c>
      <c r="H45" s="321">
        <v>0.4215621</v>
      </c>
      <c r="I45" s="741" t="s">
        <v>337</v>
      </c>
      <c r="J45" s="105">
        <v>91</v>
      </c>
      <c r="K45" s="321">
        <f t="shared" si="7"/>
        <v>0.64539007092198586</v>
      </c>
      <c r="L45" s="321">
        <v>0.65184839999999999</v>
      </c>
      <c r="M45" s="741" t="s">
        <v>337</v>
      </c>
      <c r="N45" s="96">
        <v>83</v>
      </c>
      <c r="O45" s="321">
        <f t="shared" si="8"/>
        <v>0.58865248226950351</v>
      </c>
      <c r="P45" s="321">
        <v>0.60078509999999996</v>
      </c>
      <c r="Q45" s="741"/>
      <c r="R45" s="304" t="s">
        <v>337</v>
      </c>
      <c r="S45" s="645" t="s">
        <v>33</v>
      </c>
      <c r="T45" s="304"/>
    </row>
    <row r="46" spans="2:23" x14ac:dyDescent="0.45">
      <c r="B46" s="146" t="s">
        <v>53</v>
      </c>
      <c r="C46" s="96">
        <v>103</v>
      </c>
      <c r="D46" s="96">
        <v>6</v>
      </c>
      <c r="E46" s="452">
        <f t="shared" si="9"/>
        <v>5.8252427184466021E-2</v>
      </c>
      <c r="F46" s="105">
        <v>58</v>
      </c>
      <c r="G46" s="321">
        <f t="shared" si="6"/>
        <v>0.56310679611650483</v>
      </c>
      <c r="H46" s="321">
        <v>0.57223670000000004</v>
      </c>
      <c r="I46" s="741"/>
      <c r="J46" s="105">
        <v>82</v>
      </c>
      <c r="K46" s="321">
        <f t="shared" si="7"/>
        <v>0.79611650485436891</v>
      </c>
      <c r="L46" s="321">
        <v>0.79431689999999999</v>
      </c>
      <c r="M46" s="741"/>
      <c r="N46" s="96">
        <v>64</v>
      </c>
      <c r="O46" s="321">
        <f t="shared" si="8"/>
        <v>0.62135922330097082</v>
      </c>
      <c r="P46" s="321">
        <v>0.62773080000000003</v>
      </c>
      <c r="Q46" s="95"/>
      <c r="R46" s="304"/>
      <c r="S46" s="645"/>
      <c r="T46" s="286"/>
    </row>
    <row r="47" spans="2:23" x14ac:dyDescent="0.45">
      <c r="B47" s="146" t="s">
        <v>54</v>
      </c>
      <c r="C47" s="96">
        <v>54</v>
      </c>
      <c r="D47" s="96">
        <v>3</v>
      </c>
      <c r="E47" s="452">
        <f t="shared" si="9"/>
        <v>5.5555555555555552E-2</v>
      </c>
      <c r="F47" s="105">
        <v>27</v>
      </c>
      <c r="G47" s="321">
        <f t="shared" si="6"/>
        <v>0.5</v>
      </c>
      <c r="H47" s="321">
        <v>0.4890872</v>
      </c>
      <c r="I47" s="741"/>
      <c r="J47" s="105">
        <v>41</v>
      </c>
      <c r="K47" s="321">
        <f t="shared" si="7"/>
        <v>0.7592592592592593</v>
      </c>
      <c r="L47" s="321">
        <v>0.75948260000000001</v>
      </c>
      <c r="M47" s="741"/>
      <c r="N47" s="96">
        <v>28</v>
      </c>
      <c r="O47" s="321">
        <f t="shared" si="8"/>
        <v>0.51851851851851849</v>
      </c>
      <c r="P47" s="321">
        <v>0.50284249999999997</v>
      </c>
      <c r="Q47" s="741"/>
      <c r="R47" s="304"/>
      <c r="S47" s="645"/>
      <c r="T47" s="304"/>
    </row>
    <row r="48" spans="2:23" x14ac:dyDescent="0.45">
      <c r="B48" s="146" t="s">
        <v>325</v>
      </c>
      <c r="C48" s="96">
        <v>57</v>
      </c>
      <c r="D48" s="96">
        <v>4</v>
      </c>
      <c r="E48" s="452">
        <f t="shared" si="9"/>
        <v>7.0175438596491224E-2</v>
      </c>
      <c r="F48" s="105">
        <v>19</v>
      </c>
      <c r="G48" s="321">
        <f t="shared" si="6"/>
        <v>0.33333333333333331</v>
      </c>
      <c r="H48" s="321">
        <v>0.32557259999999999</v>
      </c>
      <c r="I48" s="741" t="s">
        <v>31</v>
      </c>
      <c r="J48" s="105">
        <v>34</v>
      </c>
      <c r="K48" s="321">
        <f t="shared" si="7"/>
        <v>0.59649122807017541</v>
      </c>
      <c r="L48" s="321">
        <v>0.59443990000000002</v>
      </c>
      <c r="M48" s="741" t="s">
        <v>33</v>
      </c>
      <c r="N48" s="96">
        <v>23</v>
      </c>
      <c r="O48" s="321">
        <f t="shared" si="8"/>
        <v>0.40350877192982454</v>
      </c>
      <c r="P48" s="321">
        <v>0.39450829999999998</v>
      </c>
      <c r="Q48" s="741" t="s">
        <v>31</v>
      </c>
      <c r="R48" s="304" t="s">
        <v>33</v>
      </c>
      <c r="S48" s="645"/>
      <c r="T48" s="304" t="s">
        <v>33</v>
      </c>
    </row>
    <row r="49" spans="2:27" x14ac:dyDescent="0.45">
      <c r="B49" s="146" t="s">
        <v>326</v>
      </c>
      <c r="C49" s="96">
        <v>112</v>
      </c>
      <c r="D49" s="96">
        <v>25</v>
      </c>
      <c r="E49" s="452">
        <f t="shared" si="9"/>
        <v>0.22321428571428573</v>
      </c>
      <c r="F49" s="105">
        <v>63</v>
      </c>
      <c r="G49" s="321">
        <f t="shared" si="6"/>
        <v>0.5625</v>
      </c>
      <c r="H49" s="321">
        <v>0.55982560000000003</v>
      </c>
      <c r="I49" s="741"/>
      <c r="J49" s="105">
        <v>81</v>
      </c>
      <c r="K49" s="321">
        <f t="shared" si="7"/>
        <v>0.7232142857142857</v>
      </c>
      <c r="L49" s="321">
        <v>0.71488569999999996</v>
      </c>
      <c r="M49" s="741"/>
      <c r="N49" s="96">
        <v>67</v>
      </c>
      <c r="O49" s="321">
        <f t="shared" si="8"/>
        <v>0.5982142857142857</v>
      </c>
      <c r="P49" s="321">
        <v>0.59529350000000003</v>
      </c>
      <c r="Q49" s="741"/>
      <c r="R49" s="304"/>
      <c r="S49" s="645"/>
      <c r="T49" s="304"/>
    </row>
    <row r="50" spans="2:27" x14ac:dyDescent="0.45">
      <c r="B50" s="146" t="s">
        <v>14</v>
      </c>
      <c r="C50" s="96">
        <v>33</v>
      </c>
      <c r="D50" s="96">
        <v>32</v>
      </c>
      <c r="E50" s="452">
        <f t="shared" si="9"/>
        <v>0.96969696969696972</v>
      </c>
      <c r="F50" s="105">
        <v>17</v>
      </c>
      <c r="G50" s="321">
        <f t="shared" si="6"/>
        <v>0.51515151515151514</v>
      </c>
      <c r="H50" s="321">
        <v>0.52472589999999997</v>
      </c>
      <c r="I50" s="741"/>
      <c r="J50" s="105">
        <v>21</v>
      </c>
      <c r="K50" s="321">
        <f t="shared" si="7"/>
        <v>0.63636363636363635</v>
      </c>
      <c r="L50" s="321">
        <v>0.64333399999999996</v>
      </c>
      <c r="M50" s="741"/>
      <c r="N50" s="96">
        <v>21</v>
      </c>
      <c r="O50" s="321">
        <f t="shared" si="8"/>
        <v>0.63636363636363635</v>
      </c>
      <c r="P50" s="321">
        <v>0.64666120000000005</v>
      </c>
      <c r="Q50" s="741"/>
      <c r="R50" s="304"/>
      <c r="S50" s="645"/>
      <c r="T50" s="304"/>
    </row>
    <row r="51" spans="2:27" x14ac:dyDescent="0.45">
      <c r="B51" s="146" t="s">
        <v>358</v>
      </c>
      <c r="C51" s="96">
        <v>93</v>
      </c>
      <c r="D51" s="96">
        <v>8</v>
      </c>
      <c r="E51" s="452">
        <f t="shared" si="9"/>
        <v>8.6021505376344093E-2</v>
      </c>
      <c r="F51" s="105">
        <v>53</v>
      </c>
      <c r="G51" s="321">
        <f t="shared" si="6"/>
        <v>0.56989247311827962</v>
      </c>
      <c r="H51" s="321">
        <v>0.55194960000000004</v>
      </c>
      <c r="I51" s="741"/>
      <c r="J51" s="105">
        <v>75</v>
      </c>
      <c r="K51" s="321">
        <f t="shared" si="7"/>
        <v>0.80645161290322576</v>
      </c>
      <c r="L51" s="321">
        <v>0.79550279999999995</v>
      </c>
      <c r="M51" s="741"/>
      <c r="N51" s="164">
        <v>61</v>
      </c>
      <c r="O51" s="479">
        <f t="shared" si="8"/>
        <v>0.65591397849462363</v>
      </c>
      <c r="P51" s="479">
        <v>0.63709349999999998</v>
      </c>
      <c r="Q51" s="742"/>
      <c r="R51" s="305"/>
      <c r="S51" s="644"/>
      <c r="T51" s="305"/>
    </row>
    <row r="52" spans="2:27" x14ac:dyDescent="0.45">
      <c r="B52" s="427" t="s">
        <v>71</v>
      </c>
      <c r="C52" s="482">
        <f>SUM(C38:C51)</f>
        <v>1304</v>
      </c>
      <c r="D52" s="482">
        <f>SUM(D38:D51)</f>
        <v>167</v>
      </c>
      <c r="E52" s="584">
        <f>D52/$C52</f>
        <v>0.1280674846625767</v>
      </c>
      <c r="F52" s="650">
        <f>SUM(F38:F51)</f>
        <v>703</v>
      </c>
      <c r="G52" s="584">
        <f t="shared" ref="G52" si="10">F52/$C52</f>
        <v>0.53911042944785281</v>
      </c>
      <c r="H52" s="584">
        <v>0.53700000000000003</v>
      </c>
      <c r="I52" s="484"/>
      <c r="J52" s="650">
        <f>SUM(J38:J51)</f>
        <v>959</v>
      </c>
      <c r="K52" s="584">
        <f t="shared" ref="K52:K53" si="11">J52/$C52</f>
        <v>0.73542944785276076</v>
      </c>
      <c r="L52" s="584">
        <v>0.73499999999999999</v>
      </c>
      <c r="M52" s="484"/>
      <c r="N52" s="482">
        <f>SUM(N38:N51)</f>
        <v>810</v>
      </c>
      <c r="O52" s="584">
        <f t="shared" ref="O52:O53" si="12">N52/$C52</f>
        <v>0.62116564417177911</v>
      </c>
      <c r="P52" s="484">
        <v>0.62</v>
      </c>
    </row>
    <row r="53" spans="2:27" x14ac:dyDescent="0.45">
      <c r="B53" s="215" t="s">
        <v>75</v>
      </c>
      <c r="C53" s="515">
        <f>(C52-C43-C48-C49-C51)</f>
        <v>925</v>
      </c>
      <c r="D53" s="515">
        <f>(D52-D43-D48-D49-D51)</f>
        <v>124</v>
      </c>
      <c r="E53" s="212">
        <f>D53/$C53</f>
        <v>0.13405405405405404</v>
      </c>
      <c r="F53" s="700">
        <f>(F52-F43-F48-F49-F51)</f>
        <v>504</v>
      </c>
      <c r="G53" s="561">
        <f>F53/$C53</f>
        <v>0.54486486486486485</v>
      </c>
      <c r="H53" s="561">
        <f>G53</f>
        <v>0.54486486486486485</v>
      </c>
      <c r="I53" s="491"/>
      <c r="J53" s="700">
        <f>(J52-J43-J48-J49-J51)</f>
        <v>682</v>
      </c>
      <c r="K53" s="561">
        <f t="shared" si="11"/>
        <v>0.73729729729729732</v>
      </c>
      <c r="L53" s="561">
        <f>K53</f>
        <v>0.73729729729729732</v>
      </c>
      <c r="M53" s="491"/>
      <c r="N53" s="515">
        <f>(N52-N43-N48-N49-N51)</f>
        <v>590</v>
      </c>
      <c r="O53" s="561">
        <f t="shared" si="12"/>
        <v>0.63783783783783787</v>
      </c>
      <c r="P53" s="596">
        <f>O53</f>
        <v>0.63783783783783787</v>
      </c>
      <c r="T53" s="64"/>
      <c r="Y53" s="64"/>
      <c r="Z53" s="64"/>
      <c r="AA53" s="64"/>
    </row>
    <row r="54" spans="2:27" ht="15" customHeight="1" x14ac:dyDescent="0.45">
      <c r="B54" s="267" t="s">
        <v>566</v>
      </c>
      <c r="C54" s="267"/>
      <c r="D54" s="267"/>
      <c r="E54" s="267"/>
      <c r="F54" s="267"/>
      <c r="G54" s="267"/>
      <c r="H54" s="267"/>
      <c r="I54" s="267"/>
      <c r="J54" s="267"/>
      <c r="K54" s="267"/>
      <c r="L54" s="267"/>
      <c r="M54" s="267"/>
      <c r="N54" s="20"/>
      <c r="O54" s="20"/>
      <c r="P54" s="20"/>
      <c r="Q54" s="68"/>
      <c r="X54" s="64"/>
    </row>
    <row r="55" spans="2:27" x14ac:dyDescent="0.45">
      <c r="B55" s="56" t="s">
        <v>590</v>
      </c>
      <c r="C55" s="151"/>
      <c r="D55" s="151"/>
      <c r="E55" s="151"/>
      <c r="F55" s="151"/>
      <c r="G55" s="151"/>
      <c r="H55" s="151"/>
      <c r="I55" s="151"/>
      <c r="J55" s="151"/>
      <c r="K55" s="151"/>
      <c r="L55" s="151"/>
      <c r="M55" s="151"/>
      <c r="N55" s="151"/>
      <c r="O55" s="151"/>
      <c r="P55" s="151"/>
      <c r="Q55" s="68"/>
      <c r="S55" s="64"/>
      <c r="X55" s="64"/>
    </row>
    <row r="56" spans="2:27" ht="15" customHeight="1" x14ac:dyDescent="0.45">
      <c r="B56" s="72" t="s">
        <v>610</v>
      </c>
      <c r="C56" s="72"/>
      <c r="D56" s="72"/>
      <c r="E56" s="72"/>
      <c r="F56" s="72"/>
      <c r="G56" s="72"/>
      <c r="H56" s="72"/>
      <c r="I56" s="72"/>
      <c r="J56" s="72"/>
      <c r="K56" s="72"/>
      <c r="L56" s="72"/>
      <c r="M56" s="72"/>
      <c r="N56" s="72"/>
      <c r="O56" s="151"/>
      <c r="P56" s="235"/>
      <c r="Q56" s="68"/>
    </row>
    <row r="57" spans="2:27" ht="15" customHeight="1" x14ac:dyDescent="0.45">
      <c r="B57" s="72" t="s">
        <v>605</v>
      </c>
      <c r="C57" s="72"/>
      <c r="D57" s="72"/>
      <c r="E57" s="72"/>
      <c r="F57" s="72"/>
      <c r="G57" s="72"/>
      <c r="H57" s="72"/>
      <c r="I57" s="72"/>
      <c r="J57" s="72"/>
      <c r="K57" s="72"/>
      <c r="L57" s="72"/>
      <c r="M57" s="72"/>
      <c r="N57" s="72"/>
      <c r="O57" s="151"/>
      <c r="P57" s="235"/>
      <c r="Q57" s="68"/>
    </row>
    <row r="58" spans="2:27" x14ac:dyDescent="0.45">
      <c r="B58" s="72" t="s">
        <v>465</v>
      </c>
      <c r="J58" s="54"/>
      <c r="N58" s="54"/>
      <c r="Q58" s="68"/>
    </row>
    <row r="59" spans="2:27" x14ac:dyDescent="0.45">
      <c r="B59" s="421" t="s">
        <v>468</v>
      </c>
      <c r="C59" s="56" t="s">
        <v>673</v>
      </c>
      <c r="J59" s="54"/>
      <c r="N59" s="54"/>
      <c r="Q59" s="68"/>
    </row>
    <row r="60" spans="2:27" x14ac:dyDescent="0.45">
      <c r="B60" s="422" t="s">
        <v>469</v>
      </c>
      <c r="C60" s="56" t="s">
        <v>674</v>
      </c>
      <c r="J60" s="54"/>
      <c r="N60" s="54"/>
      <c r="Q60" s="68"/>
    </row>
    <row r="61" spans="2:27" x14ac:dyDescent="0.45">
      <c r="B61" s="56"/>
      <c r="C61" s="56"/>
      <c r="J61" s="54"/>
      <c r="N61" s="54"/>
      <c r="Q61" s="68"/>
    </row>
    <row r="62" spans="2:27" x14ac:dyDescent="0.45">
      <c r="B62" s="56"/>
      <c r="C62" s="56"/>
      <c r="J62" s="54"/>
      <c r="N62" s="54"/>
      <c r="Q62" s="68"/>
    </row>
    <row r="63" spans="2:27" ht="15.75" x14ac:dyDescent="0.45">
      <c r="B63" s="865" t="s">
        <v>658</v>
      </c>
      <c r="C63" s="865"/>
      <c r="D63" s="865"/>
      <c r="E63" s="865"/>
      <c r="F63" s="865"/>
      <c r="G63" s="865"/>
      <c r="H63" s="865"/>
      <c r="I63" s="865"/>
      <c r="J63" s="865"/>
      <c r="K63" s="865"/>
      <c r="L63" s="865"/>
      <c r="M63" s="865"/>
      <c r="N63" s="865"/>
    </row>
    <row r="65" spans="2:16" x14ac:dyDescent="0.45">
      <c r="B65" s="847" t="s">
        <v>57</v>
      </c>
      <c r="C65" s="852" t="s">
        <v>265</v>
      </c>
      <c r="D65" s="847" t="s">
        <v>625</v>
      </c>
      <c r="E65" s="852"/>
      <c r="F65" s="852" t="s">
        <v>653</v>
      </c>
      <c r="G65" s="852"/>
      <c r="H65" s="852" t="s">
        <v>654</v>
      </c>
      <c r="I65" s="854"/>
      <c r="J65" s="847" t="s">
        <v>626</v>
      </c>
      <c r="K65" s="852"/>
      <c r="L65" s="852" t="s">
        <v>655</v>
      </c>
      <c r="M65" s="854"/>
      <c r="N65" s="54"/>
      <c r="P65" s="68"/>
    </row>
    <row r="66" spans="2:16" ht="21.4" customHeight="1" x14ac:dyDescent="0.45">
      <c r="B66" s="848"/>
      <c r="C66" s="890"/>
      <c r="D66" s="849"/>
      <c r="E66" s="853"/>
      <c r="F66" s="853"/>
      <c r="G66" s="853"/>
      <c r="H66" s="853"/>
      <c r="I66" s="855"/>
      <c r="J66" s="849"/>
      <c r="K66" s="853"/>
      <c r="L66" s="853"/>
      <c r="M66" s="855"/>
      <c r="N66" s="54"/>
      <c r="P66" s="68"/>
    </row>
    <row r="67" spans="2:16" x14ac:dyDescent="0.45">
      <c r="B67" s="849"/>
      <c r="C67" s="853"/>
      <c r="D67" s="297" t="s">
        <v>4</v>
      </c>
      <c r="E67" s="135" t="s">
        <v>48</v>
      </c>
      <c r="F67" s="135" t="s">
        <v>5</v>
      </c>
      <c r="G67" s="135" t="s">
        <v>48</v>
      </c>
      <c r="H67" s="135" t="s">
        <v>5</v>
      </c>
      <c r="I67" s="135" t="s">
        <v>48</v>
      </c>
      <c r="J67" s="297" t="s">
        <v>4</v>
      </c>
      <c r="K67" s="135" t="s">
        <v>48</v>
      </c>
      <c r="L67" s="135" t="s">
        <v>5</v>
      </c>
      <c r="M67" s="136" t="s">
        <v>48</v>
      </c>
      <c r="N67" s="54"/>
      <c r="P67" s="68"/>
    </row>
    <row r="68" spans="2:16" x14ac:dyDescent="0.45">
      <c r="B68" s="146" t="s">
        <v>7</v>
      </c>
      <c r="C68" s="96">
        <v>77</v>
      </c>
      <c r="D68" s="105">
        <v>5</v>
      </c>
      <c r="E68" s="452">
        <f t="shared" ref="E68:E83" si="13">D68/$C68</f>
        <v>6.4935064935064929E-2</v>
      </c>
      <c r="F68" s="96">
        <v>2</v>
      </c>
      <c r="G68" s="452">
        <f t="shared" ref="G68:G83" si="14">F68/$D68</f>
        <v>0.4</v>
      </c>
      <c r="H68" s="96">
        <f>D68-F68</f>
        <v>3</v>
      </c>
      <c r="I68" s="452">
        <f>H68/D68</f>
        <v>0.6</v>
      </c>
      <c r="J68" s="105">
        <v>72</v>
      </c>
      <c r="K68" s="452">
        <f t="shared" ref="K68:K83" si="15">J68/$C68</f>
        <v>0.93506493506493504</v>
      </c>
      <c r="L68" s="96">
        <v>5</v>
      </c>
      <c r="M68" s="453">
        <f t="shared" ref="M68:M83" si="16">L68/$J68</f>
        <v>6.9444444444444448E-2</v>
      </c>
      <c r="N68" s="54"/>
      <c r="P68" s="68"/>
    </row>
    <row r="69" spans="2:16" x14ac:dyDescent="0.45">
      <c r="B69" s="146" t="s">
        <v>8</v>
      </c>
      <c r="C69" s="96">
        <v>87</v>
      </c>
      <c r="D69" s="105">
        <v>13</v>
      </c>
      <c r="E69" s="452">
        <f t="shared" si="13"/>
        <v>0.14942528735632185</v>
      </c>
      <c r="F69" s="96">
        <v>3</v>
      </c>
      <c r="G69" s="452">
        <f t="shared" si="14"/>
        <v>0.23076923076923078</v>
      </c>
      <c r="H69" s="96">
        <f t="shared" ref="H69:H83" si="17">D69-F69</f>
        <v>10</v>
      </c>
      <c r="I69" s="452">
        <f t="shared" ref="I69:I83" si="18">H69/D69</f>
        <v>0.76923076923076927</v>
      </c>
      <c r="J69" s="105">
        <v>74</v>
      </c>
      <c r="K69" s="452">
        <f t="shared" si="15"/>
        <v>0.85057471264367812</v>
      </c>
      <c r="L69" s="96">
        <v>21</v>
      </c>
      <c r="M69" s="453">
        <f t="shared" si="16"/>
        <v>0.28378378378378377</v>
      </c>
      <c r="N69" s="54"/>
      <c r="P69" s="68"/>
    </row>
    <row r="70" spans="2:16" x14ac:dyDescent="0.45">
      <c r="B70" s="146" t="s">
        <v>9</v>
      </c>
      <c r="C70" s="96">
        <v>94</v>
      </c>
      <c r="D70" s="105">
        <v>30</v>
      </c>
      <c r="E70" s="452">
        <f t="shared" si="13"/>
        <v>0.31914893617021278</v>
      </c>
      <c r="F70" s="96">
        <v>16</v>
      </c>
      <c r="G70" s="452">
        <f t="shared" si="14"/>
        <v>0.53333333333333333</v>
      </c>
      <c r="H70" s="96">
        <f t="shared" si="17"/>
        <v>14</v>
      </c>
      <c r="I70" s="452">
        <f t="shared" si="18"/>
        <v>0.46666666666666667</v>
      </c>
      <c r="J70" s="105">
        <v>64</v>
      </c>
      <c r="K70" s="452">
        <f t="shared" si="15"/>
        <v>0.68085106382978722</v>
      </c>
      <c r="L70" s="96">
        <v>9</v>
      </c>
      <c r="M70" s="453">
        <f t="shared" si="16"/>
        <v>0.140625</v>
      </c>
      <c r="N70" s="54"/>
      <c r="P70" s="68"/>
    </row>
    <row r="71" spans="2:16" x14ac:dyDescent="0.45">
      <c r="B71" s="146" t="s">
        <v>10</v>
      </c>
      <c r="C71" s="96">
        <v>96</v>
      </c>
      <c r="D71" s="105">
        <v>16</v>
      </c>
      <c r="E71" s="452">
        <f t="shared" si="13"/>
        <v>0.16666666666666666</v>
      </c>
      <c r="F71" s="96">
        <v>13</v>
      </c>
      <c r="G71" s="452">
        <f t="shared" si="14"/>
        <v>0.8125</v>
      </c>
      <c r="H71" s="96">
        <f t="shared" si="17"/>
        <v>3</v>
      </c>
      <c r="I71" s="452">
        <f t="shared" si="18"/>
        <v>0.1875</v>
      </c>
      <c r="J71" s="105">
        <v>80</v>
      </c>
      <c r="K71" s="452">
        <f t="shared" si="15"/>
        <v>0.83333333333333337</v>
      </c>
      <c r="L71" s="96">
        <v>12</v>
      </c>
      <c r="M71" s="453">
        <f t="shared" si="16"/>
        <v>0.15</v>
      </c>
      <c r="N71" s="54"/>
      <c r="P71" s="68"/>
    </row>
    <row r="72" spans="2:16" x14ac:dyDescent="0.45">
      <c r="B72" s="146" t="s">
        <v>11</v>
      </c>
      <c r="C72" s="96">
        <v>146</v>
      </c>
      <c r="D72" s="105">
        <v>6</v>
      </c>
      <c r="E72" s="452">
        <f t="shared" si="13"/>
        <v>4.1095890410958902E-2</v>
      </c>
      <c r="F72" s="96">
        <v>4</v>
      </c>
      <c r="G72" s="452">
        <f t="shared" si="14"/>
        <v>0.66666666666666663</v>
      </c>
      <c r="H72" s="96">
        <f t="shared" si="17"/>
        <v>2</v>
      </c>
      <c r="I72" s="452">
        <f t="shared" si="18"/>
        <v>0.33333333333333331</v>
      </c>
      <c r="J72" s="105">
        <v>140</v>
      </c>
      <c r="K72" s="452">
        <f t="shared" si="15"/>
        <v>0.95890410958904104</v>
      </c>
      <c r="L72" s="96">
        <v>12</v>
      </c>
      <c r="M72" s="453">
        <f t="shared" si="16"/>
        <v>8.5714285714285715E-2</v>
      </c>
      <c r="N72" s="54"/>
      <c r="P72" s="68"/>
    </row>
    <row r="73" spans="2:16" x14ac:dyDescent="0.45">
      <c r="B73" s="146" t="s">
        <v>323</v>
      </c>
      <c r="C73" s="96">
        <v>117</v>
      </c>
      <c r="D73" s="105">
        <v>18</v>
      </c>
      <c r="E73" s="452">
        <f t="shared" si="13"/>
        <v>0.15384615384615385</v>
      </c>
      <c r="F73" s="96">
        <v>9</v>
      </c>
      <c r="G73" s="452">
        <f t="shared" si="14"/>
        <v>0.5</v>
      </c>
      <c r="H73" s="96">
        <f t="shared" si="17"/>
        <v>9</v>
      </c>
      <c r="I73" s="452">
        <f t="shared" si="18"/>
        <v>0.5</v>
      </c>
      <c r="J73" s="105">
        <v>99</v>
      </c>
      <c r="K73" s="452">
        <f t="shared" si="15"/>
        <v>0.84615384615384615</v>
      </c>
      <c r="L73" s="96">
        <v>14</v>
      </c>
      <c r="M73" s="453">
        <f t="shared" si="16"/>
        <v>0.14141414141414141</v>
      </c>
      <c r="N73" s="54"/>
      <c r="P73" s="68"/>
    </row>
    <row r="74" spans="2:16" x14ac:dyDescent="0.45">
      <c r="B74" s="146" t="s">
        <v>52</v>
      </c>
      <c r="C74" s="96">
        <v>94</v>
      </c>
      <c r="D74" s="105">
        <v>13</v>
      </c>
      <c r="E74" s="452">
        <f t="shared" si="13"/>
        <v>0.13829787234042554</v>
      </c>
      <c r="F74" s="96">
        <v>7</v>
      </c>
      <c r="G74" s="452">
        <f t="shared" si="14"/>
        <v>0.53846153846153844</v>
      </c>
      <c r="H74" s="96">
        <f t="shared" si="17"/>
        <v>6</v>
      </c>
      <c r="I74" s="452">
        <f t="shared" si="18"/>
        <v>0.46153846153846156</v>
      </c>
      <c r="J74" s="105">
        <v>81</v>
      </c>
      <c r="K74" s="452">
        <f t="shared" si="15"/>
        <v>0.86170212765957444</v>
      </c>
      <c r="L74" s="96">
        <v>11</v>
      </c>
      <c r="M74" s="453">
        <f t="shared" si="16"/>
        <v>0.13580246913580246</v>
      </c>
      <c r="N74" s="54"/>
      <c r="P74" s="68"/>
    </row>
    <row r="75" spans="2:16" x14ac:dyDescent="0.45">
      <c r="B75" s="146" t="s">
        <v>13</v>
      </c>
      <c r="C75" s="96">
        <v>141</v>
      </c>
      <c r="D75" s="105">
        <v>15</v>
      </c>
      <c r="E75" s="452">
        <f t="shared" si="13"/>
        <v>0.10638297872340426</v>
      </c>
      <c r="F75" s="96">
        <v>8</v>
      </c>
      <c r="G75" s="452">
        <f t="shared" si="14"/>
        <v>0.53333333333333333</v>
      </c>
      <c r="H75" s="96">
        <f t="shared" si="17"/>
        <v>7</v>
      </c>
      <c r="I75" s="452">
        <f t="shared" si="18"/>
        <v>0.46666666666666667</v>
      </c>
      <c r="J75" s="105">
        <v>126</v>
      </c>
      <c r="K75" s="452">
        <f t="shared" si="15"/>
        <v>0.8936170212765957</v>
      </c>
      <c r="L75" s="96">
        <v>34</v>
      </c>
      <c r="M75" s="453">
        <f t="shared" si="16"/>
        <v>0.26984126984126983</v>
      </c>
      <c r="N75" s="54"/>
      <c r="P75" s="68"/>
    </row>
    <row r="76" spans="2:16" x14ac:dyDescent="0.45">
      <c r="B76" s="146" t="s">
        <v>53</v>
      </c>
      <c r="C76" s="96">
        <v>103</v>
      </c>
      <c r="D76" s="105">
        <v>11</v>
      </c>
      <c r="E76" s="452">
        <f t="shared" si="13"/>
        <v>0.10679611650485436</v>
      </c>
      <c r="F76" s="96">
        <v>7</v>
      </c>
      <c r="G76" s="452">
        <f t="shared" si="14"/>
        <v>0.63636363636363635</v>
      </c>
      <c r="H76" s="96">
        <f t="shared" si="17"/>
        <v>4</v>
      </c>
      <c r="I76" s="452">
        <f t="shared" si="18"/>
        <v>0.36363636363636365</v>
      </c>
      <c r="J76" s="105">
        <v>92</v>
      </c>
      <c r="K76" s="452">
        <f t="shared" si="15"/>
        <v>0.89320388349514568</v>
      </c>
      <c r="L76" s="96">
        <v>9</v>
      </c>
      <c r="M76" s="453">
        <f t="shared" si="16"/>
        <v>9.7826086956521743E-2</v>
      </c>
      <c r="N76" s="54"/>
      <c r="P76" s="68"/>
    </row>
    <row r="77" spans="2:16" x14ac:dyDescent="0.45">
      <c r="B77" s="146" t="s">
        <v>54</v>
      </c>
      <c r="C77" s="96">
        <v>54</v>
      </c>
      <c r="D77" s="105">
        <v>11</v>
      </c>
      <c r="E77" s="452">
        <f t="shared" si="13"/>
        <v>0.20370370370370369</v>
      </c>
      <c r="F77" s="96">
        <v>9</v>
      </c>
      <c r="G77" s="452">
        <f t="shared" si="14"/>
        <v>0.81818181818181823</v>
      </c>
      <c r="H77" s="96">
        <f t="shared" si="17"/>
        <v>2</v>
      </c>
      <c r="I77" s="452">
        <f t="shared" si="18"/>
        <v>0.18181818181818182</v>
      </c>
      <c r="J77" s="105">
        <v>43</v>
      </c>
      <c r="K77" s="452">
        <f t="shared" si="15"/>
        <v>0.79629629629629628</v>
      </c>
      <c r="L77" s="96">
        <v>3</v>
      </c>
      <c r="M77" s="453">
        <f t="shared" si="16"/>
        <v>6.9767441860465115E-2</v>
      </c>
      <c r="N77" s="54"/>
      <c r="P77" s="68"/>
    </row>
    <row r="78" spans="2:16" ht="15" customHeight="1" x14ac:dyDescent="0.45">
      <c r="B78" s="146" t="s">
        <v>325</v>
      </c>
      <c r="C78" s="96">
        <v>57</v>
      </c>
      <c r="D78" s="105">
        <v>10</v>
      </c>
      <c r="E78" s="452">
        <f t="shared" si="13"/>
        <v>0.17543859649122806</v>
      </c>
      <c r="F78" s="96">
        <v>4</v>
      </c>
      <c r="G78" s="452">
        <f t="shared" si="14"/>
        <v>0.4</v>
      </c>
      <c r="H78" s="96">
        <f t="shared" si="17"/>
        <v>6</v>
      </c>
      <c r="I78" s="452">
        <f t="shared" si="18"/>
        <v>0.6</v>
      </c>
      <c r="J78" s="105">
        <v>47</v>
      </c>
      <c r="K78" s="452">
        <f t="shared" si="15"/>
        <v>0.82456140350877194</v>
      </c>
      <c r="L78" s="96">
        <v>13</v>
      </c>
      <c r="M78" s="453">
        <f t="shared" si="16"/>
        <v>0.27659574468085107</v>
      </c>
      <c r="N78" s="54"/>
      <c r="P78" s="68"/>
    </row>
    <row r="79" spans="2:16" x14ac:dyDescent="0.45">
      <c r="B79" s="146" t="s">
        <v>326</v>
      </c>
      <c r="C79" s="96">
        <v>112</v>
      </c>
      <c r="D79" s="105">
        <v>20</v>
      </c>
      <c r="E79" s="452">
        <f t="shared" si="13"/>
        <v>0.17857142857142858</v>
      </c>
      <c r="F79" s="96">
        <v>14</v>
      </c>
      <c r="G79" s="452">
        <f t="shared" si="14"/>
        <v>0.7</v>
      </c>
      <c r="H79" s="96">
        <f t="shared" si="17"/>
        <v>6</v>
      </c>
      <c r="I79" s="452">
        <f t="shared" si="18"/>
        <v>0.3</v>
      </c>
      <c r="J79" s="105">
        <v>92</v>
      </c>
      <c r="K79" s="452">
        <f t="shared" si="15"/>
        <v>0.8214285714285714</v>
      </c>
      <c r="L79" s="96">
        <v>10</v>
      </c>
      <c r="M79" s="453">
        <f t="shared" si="16"/>
        <v>0.10869565217391304</v>
      </c>
      <c r="N79" s="54"/>
      <c r="P79" s="68"/>
    </row>
    <row r="80" spans="2:16" x14ac:dyDescent="0.45">
      <c r="B80" s="146" t="s">
        <v>14</v>
      </c>
      <c r="C80" s="96">
        <v>33</v>
      </c>
      <c r="D80" s="105">
        <v>8</v>
      </c>
      <c r="E80" s="452">
        <f t="shared" si="13"/>
        <v>0.24242424242424243</v>
      </c>
      <c r="F80" s="96">
        <v>5</v>
      </c>
      <c r="G80" s="452">
        <f t="shared" si="14"/>
        <v>0.625</v>
      </c>
      <c r="H80" s="96">
        <f t="shared" si="17"/>
        <v>3</v>
      </c>
      <c r="I80" s="452">
        <f t="shared" si="18"/>
        <v>0.375</v>
      </c>
      <c r="J80" s="105">
        <v>25</v>
      </c>
      <c r="K80" s="452">
        <f t="shared" si="15"/>
        <v>0.75757575757575757</v>
      </c>
      <c r="L80" s="96">
        <v>4</v>
      </c>
      <c r="M80" s="453">
        <f t="shared" si="16"/>
        <v>0.16</v>
      </c>
      <c r="N80" s="54"/>
      <c r="P80" s="68"/>
    </row>
    <row r="81" spans="2:17" x14ac:dyDescent="0.45">
      <c r="B81" s="146" t="s">
        <v>358</v>
      </c>
      <c r="C81" s="96">
        <v>93</v>
      </c>
      <c r="D81" s="105">
        <v>12</v>
      </c>
      <c r="E81" s="452">
        <f t="shared" si="13"/>
        <v>0.12903225806451613</v>
      </c>
      <c r="F81" s="96">
        <v>8</v>
      </c>
      <c r="G81" s="452">
        <f t="shared" si="14"/>
        <v>0.66666666666666663</v>
      </c>
      <c r="H81" s="96">
        <f t="shared" si="17"/>
        <v>4</v>
      </c>
      <c r="I81" s="452">
        <f t="shared" si="18"/>
        <v>0.33333333333333331</v>
      </c>
      <c r="J81" s="105">
        <v>81</v>
      </c>
      <c r="K81" s="452">
        <f t="shared" si="15"/>
        <v>0.87096774193548387</v>
      </c>
      <c r="L81" s="96">
        <v>8</v>
      </c>
      <c r="M81" s="453">
        <f t="shared" si="16"/>
        <v>9.8765432098765427E-2</v>
      </c>
      <c r="N81" s="54"/>
      <c r="P81" s="68"/>
    </row>
    <row r="82" spans="2:17" x14ac:dyDescent="0.45">
      <c r="B82" s="707" t="s">
        <v>71</v>
      </c>
      <c r="C82" s="708">
        <f>SUM(C68:C81)</f>
        <v>1304</v>
      </c>
      <c r="D82" s="709">
        <f>SUM(D68:D81)</f>
        <v>188</v>
      </c>
      <c r="E82" s="103">
        <f t="shared" si="13"/>
        <v>0.14417177914110429</v>
      </c>
      <c r="F82" s="708">
        <f>SUM(F68:F81)</f>
        <v>109</v>
      </c>
      <c r="G82" s="103">
        <f t="shared" si="14"/>
        <v>0.57978723404255317</v>
      </c>
      <c r="H82" s="659">
        <f t="shared" si="17"/>
        <v>79</v>
      </c>
      <c r="I82" s="345">
        <f t="shared" si="18"/>
        <v>0.42021276595744683</v>
      </c>
      <c r="J82" s="709">
        <f>SUM(J68:J81)</f>
        <v>1116</v>
      </c>
      <c r="K82" s="103">
        <f t="shared" si="15"/>
        <v>0.85582822085889576</v>
      </c>
      <c r="L82" s="708">
        <f>SUM(L68:L81)</f>
        <v>165</v>
      </c>
      <c r="M82" s="345">
        <f t="shared" si="16"/>
        <v>0.14784946236559141</v>
      </c>
      <c r="N82" s="54"/>
      <c r="P82" s="68"/>
    </row>
    <row r="83" spans="2:17" x14ac:dyDescent="0.45">
      <c r="B83" s="215" t="s">
        <v>75</v>
      </c>
      <c r="C83" s="515">
        <f>(C82-C73-C78-C79-C81)</f>
        <v>925</v>
      </c>
      <c r="D83" s="700">
        <f>(D82-D73-D78-D79-D81)</f>
        <v>128</v>
      </c>
      <c r="E83" s="503">
        <f t="shared" si="13"/>
        <v>0.13837837837837838</v>
      </c>
      <c r="F83" s="515">
        <f>(F82-F73-F78-F79-F81)</f>
        <v>74</v>
      </c>
      <c r="G83" s="503">
        <f t="shared" si="14"/>
        <v>0.578125</v>
      </c>
      <c r="H83" s="164">
        <f t="shared" si="17"/>
        <v>54</v>
      </c>
      <c r="I83" s="624">
        <f t="shared" si="18"/>
        <v>0.421875</v>
      </c>
      <c r="J83" s="700">
        <f>(J82-J73-J78-J79-J81)</f>
        <v>797</v>
      </c>
      <c r="K83" s="503">
        <f t="shared" si="15"/>
        <v>0.86162162162162159</v>
      </c>
      <c r="L83" s="515">
        <f>(L82-L73-L78-L79-L81)</f>
        <v>120</v>
      </c>
      <c r="M83" s="624">
        <f t="shared" si="16"/>
        <v>0.15056461731493098</v>
      </c>
      <c r="N83" s="54"/>
      <c r="P83" s="68"/>
    </row>
    <row r="84" spans="2:17" x14ac:dyDescent="0.45">
      <c r="B84" s="971" t="s">
        <v>566</v>
      </c>
      <c r="C84" s="971"/>
      <c r="D84" s="971"/>
      <c r="E84" s="971"/>
      <c r="F84" s="971"/>
      <c r="G84" s="971"/>
      <c r="H84" s="971"/>
      <c r="I84" s="971"/>
      <c r="J84" s="971"/>
      <c r="K84" s="971"/>
    </row>
    <row r="85" spans="2:17" ht="29.65" customHeight="1" x14ac:dyDescent="0.45">
      <c r="B85" s="933" t="s">
        <v>592</v>
      </c>
      <c r="C85" s="933"/>
      <c r="D85" s="933"/>
      <c r="E85" s="933"/>
      <c r="F85" s="933"/>
      <c r="G85" s="933"/>
      <c r="H85" s="933"/>
      <c r="I85" s="933"/>
      <c r="J85" s="933"/>
      <c r="K85" s="933"/>
    </row>
    <row r="86" spans="2:17" x14ac:dyDescent="0.45">
      <c r="B86" s="421" t="s">
        <v>468</v>
      </c>
      <c r="C86" s="56" t="s">
        <v>656</v>
      </c>
    </row>
    <row r="87" spans="2:17" x14ac:dyDescent="0.45">
      <c r="B87" s="422" t="s">
        <v>469</v>
      </c>
      <c r="C87" s="56" t="s">
        <v>657</v>
      </c>
    </row>
    <row r="88" spans="2:17" x14ac:dyDescent="0.45">
      <c r="B88" s="56"/>
      <c r="C88" s="56"/>
    </row>
    <row r="89" spans="2:17" x14ac:dyDescent="0.45">
      <c r="B89" s="923"/>
      <c r="C89" s="923"/>
      <c r="D89" s="923"/>
      <c r="E89" s="923"/>
      <c r="F89" s="923"/>
      <c r="G89" s="923"/>
      <c r="H89" s="923"/>
      <c r="I89" s="923"/>
      <c r="J89" s="923"/>
      <c r="K89" s="923"/>
      <c r="L89" s="923"/>
      <c r="M89" s="923"/>
      <c r="N89" s="923"/>
      <c r="O89" s="923"/>
      <c r="Q89" s="68"/>
    </row>
    <row r="90" spans="2:17" ht="34.5" customHeight="1" x14ac:dyDescent="0.45">
      <c r="B90" s="865" t="s">
        <v>659</v>
      </c>
      <c r="C90" s="865"/>
      <c r="D90" s="865"/>
      <c r="E90" s="865"/>
      <c r="F90" s="865"/>
      <c r="G90" s="865"/>
      <c r="H90" s="865"/>
      <c r="I90" s="865"/>
      <c r="J90" s="865"/>
      <c r="K90" s="865"/>
      <c r="L90" s="14"/>
      <c r="M90" s="14"/>
      <c r="N90" s="14"/>
      <c r="O90" s="14"/>
    </row>
    <row r="91" spans="2:17" ht="15" customHeight="1" x14ac:dyDescent="0.45">
      <c r="B91" s="214"/>
      <c r="C91" s="214"/>
      <c r="D91" s="214"/>
      <c r="E91" s="214"/>
      <c r="F91" s="214"/>
      <c r="G91" s="214"/>
      <c r="H91" s="214"/>
      <c r="I91" s="214"/>
      <c r="J91" s="214"/>
      <c r="K91" s="214"/>
      <c r="N91" s="54"/>
    </row>
    <row r="92" spans="2:17" ht="19.5" customHeight="1" x14ac:dyDescent="0.45">
      <c r="B92" s="847" t="s">
        <v>42</v>
      </c>
      <c r="C92" s="852" t="s">
        <v>504</v>
      </c>
      <c r="D92" s="852" t="s">
        <v>507</v>
      </c>
      <c r="E92" s="852"/>
      <c r="F92" s="852" t="s">
        <v>45</v>
      </c>
      <c r="G92" s="852"/>
      <c r="H92" s="852" t="s">
        <v>30</v>
      </c>
      <c r="I92" s="852"/>
      <c r="J92" s="852" t="s">
        <v>16</v>
      </c>
      <c r="K92" s="854"/>
      <c r="N92" s="54"/>
    </row>
    <row r="93" spans="2:17" ht="25.5" customHeight="1" x14ac:dyDescent="0.45">
      <c r="B93" s="848"/>
      <c r="C93" s="853"/>
      <c r="D93" s="853"/>
      <c r="E93" s="853"/>
      <c r="F93" s="853" t="s">
        <v>44</v>
      </c>
      <c r="G93" s="853"/>
      <c r="H93" s="853" t="s">
        <v>15</v>
      </c>
      <c r="I93" s="853"/>
      <c r="J93" s="853" t="s">
        <v>17</v>
      </c>
      <c r="K93" s="855"/>
      <c r="N93" s="54"/>
    </row>
    <row r="94" spans="2:17" x14ac:dyDescent="0.45">
      <c r="B94" s="849"/>
      <c r="C94" s="141" t="s">
        <v>5</v>
      </c>
      <c r="D94" s="141" t="s">
        <v>5</v>
      </c>
      <c r="E94" s="141" t="s">
        <v>6</v>
      </c>
      <c r="F94" s="135" t="s">
        <v>5</v>
      </c>
      <c r="G94" s="135" t="s">
        <v>6</v>
      </c>
      <c r="H94" s="135" t="s">
        <v>5</v>
      </c>
      <c r="I94" s="135" t="s">
        <v>6</v>
      </c>
      <c r="J94" s="135" t="s">
        <v>5</v>
      </c>
      <c r="K94" s="136" t="s">
        <v>6</v>
      </c>
      <c r="N94" s="54"/>
    </row>
    <row r="95" spans="2:17" x14ac:dyDescent="0.45">
      <c r="B95" s="592" t="s">
        <v>82</v>
      </c>
      <c r="C95" s="96">
        <v>1008</v>
      </c>
      <c r="D95" s="96">
        <v>674</v>
      </c>
      <c r="E95" s="473">
        <f>D95/C95</f>
        <v>0.66865079365079361</v>
      </c>
      <c r="F95" s="96">
        <v>463</v>
      </c>
      <c r="G95" s="474">
        <f>F95/$D95</f>
        <v>0.68694362017804156</v>
      </c>
      <c r="H95" s="96">
        <v>511</v>
      </c>
      <c r="I95" s="474">
        <f>H95/$D95</f>
        <v>0.75816023738872407</v>
      </c>
      <c r="J95" s="96">
        <v>518</v>
      </c>
      <c r="K95" s="490">
        <f>J95/$D95</f>
        <v>0.7685459940652819</v>
      </c>
      <c r="N95" s="54"/>
    </row>
    <row r="96" spans="2:17" x14ac:dyDescent="0.45">
      <c r="B96" s="593" t="s">
        <v>83</v>
      </c>
      <c r="C96" s="96">
        <v>598</v>
      </c>
      <c r="D96" s="96">
        <v>455</v>
      </c>
      <c r="E96" s="476">
        <f>D96/C96</f>
        <v>0.76086956521739135</v>
      </c>
      <c r="F96" s="96">
        <v>198</v>
      </c>
      <c r="G96" s="477">
        <f>F96/$D96</f>
        <v>0.43516483516483517</v>
      </c>
      <c r="H96" s="96">
        <v>331</v>
      </c>
      <c r="I96" s="477">
        <f>H96/$D96</f>
        <v>0.72747252747252744</v>
      </c>
      <c r="J96" s="96">
        <v>236</v>
      </c>
      <c r="K96" s="30">
        <f>J96/$D96</f>
        <v>0.51868131868131873</v>
      </c>
      <c r="N96" s="54"/>
    </row>
    <row r="97" spans="2:21" x14ac:dyDescent="0.45">
      <c r="B97" s="593" t="s">
        <v>84</v>
      </c>
      <c r="C97" s="96">
        <v>260</v>
      </c>
      <c r="D97" s="96">
        <v>175</v>
      </c>
      <c r="E97" s="476">
        <f>D97/C97</f>
        <v>0.67307692307692313</v>
      </c>
      <c r="F97" s="96">
        <v>42</v>
      </c>
      <c r="G97" s="477">
        <f>F97/$D97</f>
        <v>0.24</v>
      </c>
      <c r="H97" s="96">
        <v>117</v>
      </c>
      <c r="I97" s="477">
        <f>H97/$D97</f>
        <v>0.66857142857142859</v>
      </c>
      <c r="J97" s="96">
        <v>56</v>
      </c>
      <c r="K97" s="30">
        <f>J97/$D97</f>
        <v>0.32</v>
      </c>
      <c r="N97" s="54"/>
    </row>
    <row r="98" spans="2:21" x14ac:dyDescent="0.45">
      <c r="B98" s="594" t="s">
        <v>71</v>
      </c>
      <c r="C98" s="441">
        <f>SUM(C95:C97)</f>
        <v>1866</v>
      </c>
      <c r="D98" s="441">
        <f>SUM(D95:D97)</f>
        <v>1304</v>
      </c>
      <c r="E98" s="483">
        <f>D98/C98</f>
        <v>0.6988210075026795</v>
      </c>
      <c r="F98" s="595">
        <f>SUM(F95:F97)</f>
        <v>703</v>
      </c>
      <c r="G98" s="584">
        <f>F98/$D98</f>
        <v>0.53911042944785281</v>
      </c>
      <c r="H98" s="595">
        <f>SUM(H95:H97)</f>
        <v>959</v>
      </c>
      <c r="I98" s="584">
        <f>H98/$D98</f>
        <v>0.73542944785276076</v>
      </c>
      <c r="J98" s="595">
        <f>SUM(J95:J97)</f>
        <v>810</v>
      </c>
      <c r="K98" s="484">
        <f>J98/$D98</f>
        <v>0.62116564417177911</v>
      </c>
      <c r="N98" s="54"/>
    </row>
    <row r="99" spans="2:21" x14ac:dyDescent="0.45">
      <c r="B99" s="971" t="s">
        <v>566</v>
      </c>
      <c r="C99" s="971"/>
      <c r="D99" s="971"/>
      <c r="E99" s="971"/>
      <c r="F99" s="971"/>
      <c r="G99" s="971"/>
      <c r="H99" s="971"/>
      <c r="I99" s="971"/>
      <c r="J99" s="971"/>
      <c r="K99" s="971"/>
      <c r="N99" s="54"/>
    </row>
    <row r="100" spans="2:21" ht="24.75" customHeight="1" x14ac:dyDescent="0.45">
      <c r="B100" s="933" t="s">
        <v>592</v>
      </c>
      <c r="C100" s="933"/>
      <c r="D100" s="933"/>
      <c r="E100" s="933"/>
      <c r="F100" s="933"/>
      <c r="G100" s="933"/>
      <c r="H100" s="933"/>
      <c r="I100" s="933"/>
      <c r="J100" s="933"/>
      <c r="K100" s="933"/>
      <c r="L100" s="20"/>
      <c r="M100" s="20"/>
      <c r="N100" s="20"/>
      <c r="T100" s="64"/>
    </row>
    <row r="104" spans="2:21" ht="15.75" x14ac:dyDescent="0.45">
      <c r="B104" s="865" t="s">
        <v>637</v>
      </c>
      <c r="C104" s="865"/>
      <c r="D104" s="865"/>
      <c r="E104" s="865"/>
      <c r="F104" s="865"/>
      <c r="G104" s="865"/>
      <c r="H104" s="865"/>
      <c r="I104" s="865"/>
      <c r="J104" s="865"/>
      <c r="K104" s="865"/>
      <c r="L104" s="865"/>
      <c r="M104" s="865"/>
      <c r="N104" s="865"/>
    </row>
    <row r="105" spans="2:21" x14ac:dyDescent="0.45">
      <c r="R105" s="64"/>
      <c r="T105" s="64"/>
    </row>
    <row r="106" spans="2:21" x14ac:dyDescent="0.35">
      <c r="B106" s="847" t="s">
        <v>57</v>
      </c>
      <c r="C106" s="852" t="s">
        <v>265</v>
      </c>
      <c r="D106" s="963" t="s">
        <v>42</v>
      </c>
      <c r="E106" s="912"/>
      <c r="F106" s="912"/>
      <c r="G106" s="912"/>
      <c r="H106" s="912"/>
      <c r="I106" s="913"/>
      <c r="J106" s="963" t="s">
        <v>600</v>
      </c>
      <c r="K106" s="912"/>
      <c r="L106" s="912"/>
      <c r="M106" s="912"/>
      <c r="N106" s="912"/>
      <c r="O106" s="913"/>
      <c r="P106" s="967" t="s">
        <v>739</v>
      </c>
      <c r="Q106" s="968"/>
      <c r="R106" s="964" t="s">
        <v>691</v>
      </c>
      <c r="S106" s="965"/>
      <c r="T106" s="965"/>
      <c r="U106" s="966"/>
    </row>
    <row r="107" spans="2:21" x14ac:dyDescent="0.45">
      <c r="B107" s="848"/>
      <c r="C107" s="890"/>
      <c r="D107" s="963" t="s">
        <v>205</v>
      </c>
      <c r="E107" s="912"/>
      <c r="F107" s="912" t="s">
        <v>83</v>
      </c>
      <c r="G107" s="912"/>
      <c r="H107" s="912" t="s">
        <v>84</v>
      </c>
      <c r="I107" s="913"/>
      <c r="J107" s="963" t="s">
        <v>601</v>
      </c>
      <c r="K107" s="912"/>
      <c r="L107" s="912" t="s">
        <v>602</v>
      </c>
      <c r="M107" s="912"/>
      <c r="N107" s="912" t="s">
        <v>603</v>
      </c>
      <c r="O107" s="913"/>
      <c r="P107" s="969"/>
      <c r="Q107" s="970"/>
      <c r="R107" s="963" t="s">
        <v>66</v>
      </c>
      <c r="S107" s="912"/>
      <c r="T107" s="912" t="s">
        <v>67</v>
      </c>
      <c r="U107" s="913"/>
    </row>
    <row r="108" spans="2:21" x14ac:dyDescent="0.45">
      <c r="B108" s="849"/>
      <c r="C108" s="853"/>
      <c r="D108" s="649" t="s">
        <v>5</v>
      </c>
      <c r="E108" s="141" t="s">
        <v>48</v>
      </c>
      <c r="F108" s="141" t="s">
        <v>5</v>
      </c>
      <c r="G108" s="141" t="s">
        <v>48</v>
      </c>
      <c r="H108" s="141" t="s">
        <v>5</v>
      </c>
      <c r="I108" s="142" t="s">
        <v>48</v>
      </c>
      <c r="J108" s="649" t="s">
        <v>5</v>
      </c>
      <c r="K108" s="141" t="s">
        <v>48</v>
      </c>
      <c r="L108" s="141" t="s">
        <v>5</v>
      </c>
      <c r="M108" s="141" t="s">
        <v>48</v>
      </c>
      <c r="N108" s="141" t="s">
        <v>5</v>
      </c>
      <c r="O108" s="142" t="s">
        <v>48</v>
      </c>
      <c r="P108" s="649" t="s">
        <v>5</v>
      </c>
      <c r="Q108" s="141" t="s">
        <v>48</v>
      </c>
      <c r="R108" s="649" t="s">
        <v>5</v>
      </c>
      <c r="S108" s="141" t="s">
        <v>48</v>
      </c>
      <c r="T108" s="141" t="s">
        <v>5</v>
      </c>
      <c r="U108" s="142" t="s">
        <v>48</v>
      </c>
    </row>
    <row r="109" spans="2:21" x14ac:dyDescent="0.45">
      <c r="B109" s="213" t="s">
        <v>7</v>
      </c>
      <c r="C109" s="96">
        <v>77</v>
      </c>
      <c r="D109" s="105">
        <v>40</v>
      </c>
      <c r="E109" s="494">
        <f t="shared" ref="E109:E123" si="19">D109/$C109</f>
        <v>0.51948051948051943</v>
      </c>
      <c r="F109" s="96">
        <v>26</v>
      </c>
      <c r="G109" s="494">
        <f t="shared" ref="G109:G123" si="20">F109/$C109</f>
        <v>0.33766233766233766</v>
      </c>
      <c r="H109" s="96">
        <v>11</v>
      </c>
      <c r="I109" s="494">
        <f t="shared" ref="I109:I123" si="21">H109/$C109</f>
        <v>0.14285714285714285</v>
      </c>
      <c r="J109" s="105">
        <v>11</v>
      </c>
      <c r="K109" s="494">
        <f t="shared" ref="K109:K123" si="22">J109/$C109</f>
        <v>0.14285714285714285</v>
      </c>
      <c r="L109" s="96">
        <v>23</v>
      </c>
      <c r="M109" s="494">
        <f t="shared" ref="M109:M123" si="23">L109/$C109</f>
        <v>0.29870129870129869</v>
      </c>
      <c r="N109" s="96">
        <v>43</v>
      </c>
      <c r="O109" s="653">
        <f t="shared" ref="O109:O123" si="24">N109/$C109</f>
        <v>0.55844155844155841</v>
      </c>
      <c r="P109" s="105">
        <v>7</v>
      </c>
      <c r="Q109" s="494">
        <f>P109/D109</f>
        <v>0.17499999999999999</v>
      </c>
      <c r="R109" s="105">
        <v>26</v>
      </c>
      <c r="S109" s="494">
        <f t="shared" ref="S109:S123" si="25">R109/$C109</f>
        <v>0.33766233766233766</v>
      </c>
      <c r="T109" s="96">
        <v>51</v>
      </c>
      <c r="U109" s="653">
        <f t="shared" ref="U109:U123" si="26">T109/$C109</f>
        <v>0.66233766233766234</v>
      </c>
    </row>
    <row r="110" spans="2:21" x14ac:dyDescent="0.45">
      <c r="B110" s="146" t="s">
        <v>8</v>
      </c>
      <c r="C110" s="96">
        <v>87</v>
      </c>
      <c r="D110" s="105">
        <v>43</v>
      </c>
      <c r="E110" s="452">
        <f t="shared" si="19"/>
        <v>0.4942528735632184</v>
      </c>
      <c r="F110" s="96">
        <v>29</v>
      </c>
      <c r="G110" s="452">
        <f t="shared" si="20"/>
        <v>0.33333333333333331</v>
      </c>
      <c r="H110" s="96">
        <v>15</v>
      </c>
      <c r="I110" s="452">
        <f t="shared" si="21"/>
        <v>0.17241379310344829</v>
      </c>
      <c r="J110" s="105">
        <v>9</v>
      </c>
      <c r="K110" s="452">
        <f t="shared" si="22"/>
        <v>0.10344827586206896</v>
      </c>
      <c r="L110" s="96">
        <v>12</v>
      </c>
      <c r="M110" s="452">
        <f t="shared" si="23"/>
        <v>0.13793103448275862</v>
      </c>
      <c r="N110" s="96">
        <v>66</v>
      </c>
      <c r="O110" s="453">
        <f t="shared" si="24"/>
        <v>0.75862068965517238</v>
      </c>
      <c r="P110" s="105">
        <v>14</v>
      </c>
      <c r="Q110" s="452">
        <f>P110/D110</f>
        <v>0.32558139534883723</v>
      </c>
      <c r="R110" s="105">
        <v>26</v>
      </c>
      <c r="S110" s="452">
        <f t="shared" si="25"/>
        <v>0.2988505747126437</v>
      </c>
      <c r="T110" s="96">
        <v>61</v>
      </c>
      <c r="U110" s="453">
        <f t="shared" si="26"/>
        <v>0.70114942528735635</v>
      </c>
    </row>
    <row r="111" spans="2:21" x14ac:dyDescent="0.45">
      <c r="B111" s="146" t="s">
        <v>9</v>
      </c>
      <c r="C111" s="96">
        <v>94</v>
      </c>
      <c r="D111" s="105">
        <v>50</v>
      </c>
      <c r="E111" s="452">
        <f t="shared" si="19"/>
        <v>0.53191489361702127</v>
      </c>
      <c r="F111" s="96">
        <v>33</v>
      </c>
      <c r="G111" s="452">
        <f t="shared" si="20"/>
        <v>0.35106382978723405</v>
      </c>
      <c r="H111" s="96">
        <v>11</v>
      </c>
      <c r="I111" s="452">
        <f t="shared" si="21"/>
        <v>0.11702127659574468</v>
      </c>
      <c r="J111" s="105">
        <v>13</v>
      </c>
      <c r="K111" s="452">
        <f t="shared" si="22"/>
        <v>0.13829787234042554</v>
      </c>
      <c r="L111" s="96">
        <v>26</v>
      </c>
      <c r="M111" s="452">
        <f t="shared" si="23"/>
        <v>0.27659574468085107</v>
      </c>
      <c r="N111" s="96">
        <v>55</v>
      </c>
      <c r="O111" s="453">
        <f t="shared" si="24"/>
        <v>0.58510638297872342</v>
      </c>
      <c r="P111" s="105">
        <v>10</v>
      </c>
      <c r="Q111" s="452">
        <f t="shared" ref="Q111:Q122" si="27">P111/D111</f>
        <v>0.2</v>
      </c>
      <c r="R111" s="105">
        <v>43</v>
      </c>
      <c r="S111" s="452">
        <f t="shared" si="25"/>
        <v>0.45744680851063829</v>
      </c>
      <c r="T111" s="96">
        <v>51</v>
      </c>
      <c r="U111" s="453">
        <f t="shared" si="26"/>
        <v>0.54255319148936165</v>
      </c>
    </row>
    <row r="112" spans="2:21" x14ac:dyDescent="0.45">
      <c r="B112" s="146" t="s">
        <v>10</v>
      </c>
      <c r="C112" s="96">
        <v>96</v>
      </c>
      <c r="D112" s="105">
        <v>53</v>
      </c>
      <c r="E112" s="452">
        <f t="shared" si="19"/>
        <v>0.55208333333333337</v>
      </c>
      <c r="F112" s="96">
        <v>33</v>
      </c>
      <c r="G112" s="452">
        <f t="shared" si="20"/>
        <v>0.34375</v>
      </c>
      <c r="H112" s="96">
        <v>10</v>
      </c>
      <c r="I112" s="452">
        <f t="shared" si="21"/>
        <v>0.10416666666666667</v>
      </c>
      <c r="J112" s="105">
        <v>12</v>
      </c>
      <c r="K112" s="452">
        <f t="shared" si="22"/>
        <v>0.125</v>
      </c>
      <c r="L112" s="96">
        <v>40</v>
      </c>
      <c r="M112" s="452">
        <f t="shared" si="23"/>
        <v>0.41666666666666669</v>
      </c>
      <c r="N112" s="96">
        <v>44</v>
      </c>
      <c r="O112" s="453">
        <f t="shared" si="24"/>
        <v>0.45833333333333331</v>
      </c>
      <c r="P112" s="105">
        <v>14</v>
      </c>
      <c r="Q112" s="452">
        <f t="shared" si="27"/>
        <v>0.26415094339622641</v>
      </c>
      <c r="R112" s="105">
        <v>49</v>
      </c>
      <c r="S112" s="452">
        <f t="shared" si="25"/>
        <v>0.51041666666666663</v>
      </c>
      <c r="T112" s="96">
        <v>47</v>
      </c>
      <c r="U112" s="453">
        <f t="shared" si="26"/>
        <v>0.48958333333333331</v>
      </c>
    </row>
    <row r="113" spans="2:21" x14ac:dyDescent="0.45">
      <c r="B113" s="146" t="s">
        <v>11</v>
      </c>
      <c r="C113" s="96">
        <v>146</v>
      </c>
      <c r="D113" s="105">
        <v>83</v>
      </c>
      <c r="E113" s="452">
        <f t="shared" si="19"/>
        <v>0.56849315068493156</v>
      </c>
      <c r="F113" s="96">
        <v>39</v>
      </c>
      <c r="G113" s="452">
        <f t="shared" si="20"/>
        <v>0.26712328767123289</v>
      </c>
      <c r="H113" s="96">
        <v>24</v>
      </c>
      <c r="I113" s="452">
        <f t="shared" si="21"/>
        <v>0.16438356164383561</v>
      </c>
      <c r="J113" s="105">
        <v>28</v>
      </c>
      <c r="K113" s="452">
        <f t="shared" si="22"/>
        <v>0.19178082191780821</v>
      </c>
      <c r="L113" s="96">
        <v>51</v>
      </c>
      <c r="M113" s="452">
        <f t="shared" si="23"/>
        <v>0.34931506849315069</v>
      </c>
      <c r="N113" s="96">
        <v>67</v>
      </c>
      <c r="O113" s="453">
        <f t="shared" si="24"/>
        <v>0.4589041095890411</v>
      </c>
      <c r="P113" s="105">
        <v>20</v>
      </c>
      <c r="Q113" s="452">
        <f t="shared" si="27"/>
        <v>0.24096385542168675</v>
      </c>
      <c r="R113" s="105">
        <v>63</v>
      </c>
      <c r="S113" s="452">
        <f t="shared" si="25"/>
        <v>0.4315068493150685</v>
      </c>
      <c r="T113" s="96">
        <v>83</v>
      </c>
      <c r="U113" s="453">
        <f t="shared" si="26"/>
        <v>0.56849315068493156</v>
      </c>
    </row>
    <row r="114" spans="2:21" x14ac:dyDescent="0.45">
      <c r="B114" s="146" t="s">
        <v>323</v>
      </c>
      <c r="C114" s="96">
        <v>117</v>
      </c>
      <c r="D114" s="105">
        <v>56</v>
      </c>
      <c r="E114" s="452">
        <f t="shared" si="19"/>
        <v>0.47863247863247865</v>
      </c>
      <c r="F114" s="96">
        <v>41</v>
      </c>
      <c r="G114" s="452">
        <f t="shared" si="20"/>
        <v>0.3504273504273504</v>
      </c>
      <c r="H114" s="96">
        <v>20</v>
      </c>
      <c r="I114" s="452">
        <f t="shared" si="21"/>
        <v>0.17094017094017094</v>
      </c>
      <c r="J114" s="105">
        <v>14</v>
      </c>
      <c r="K114" s="452">
        <f t="shared" si="22"/>
        <v>0.11965811965811966</v>
      </c>
      <c r="L114" s="96">
        <v>14</v>
      </c>
      <c r="M114" s="452">
        <f t="shared" si="23"/>
        <v>0.11965811965811966</v>
      </c>
      <c r="N114" s="96">
        <v>89</v>
      </c>
      <c r="O114" s="453">
        <f t="shared" si="24"/>
        <v>0.76068376068376065</v>
      </c>
      <c r="P114" s="105">
        <v>14</v>
      </c>
      <c r="Q114" s="452">
        <f t="shared" si="27"/>
        <v>0.25</v>
      </c>
      <c r="R114" s="105">
        <v>55</v>
      </c>
      <c r="S114" s="452">
        <f t="shared" si="25"/>
        <v>0.47008547008547008</v>
      </c>
      <c r="T114" s="96">
        <v>62</v>
      </c>
      <c r="U114" s="453">
        <f t="shared" si="26"/>
        <v>0.52991452991452992</v>
      </c>
    </row>
    <row r="115" spans="2:21" x14ac:dyDescent="0.45">
      <c r="B115" s="146" t="s">
        <v>52</v>
      </c>
      <c r="C115" s="96">
        <v>94</v>
      </c>
      <c r="D115" s="105">
        <v>49</v>
      </c>
      <c r="E115" s="452">
        <f t="shared" si="19"/>
        <v>0.52127659574468088</v>
      </c>
      <c r="F115" s="96">
        <v>36</v>
      </c>
      <c r="G115" s="452">
        <f t="shared" si="20"/>
        <v>0.38297872340425532</v>
      </c>
      <c r="H115" s="96">
        <v>9</v>
      </c>
      <c r="I115" s="452">
        <f t="shared" si="21"/>
        <v>9.5744680851063829E-2</v>
      </c>
      <c r="J115" s="105">
        <v>19</v>
      </c>
      <c r="K115" s="452">
        <f t="shared" si="22"/>
        <v>0.20212765957446807</v>
      </c>
      <c r="L115" s="96">
        <v>26</v>
      </c>
      <c r="M115" s="452">
        <f t="shared" si="23"/>
        <v>0.27659574468085107</v>
      </c>
      <c r="N115" s="96">
        <v>49</v>
      </c>
      <c r="O115" s="453">
        <f t="shared" si="24"/>
        <v>0.52127659574468088</v>
      </c>
      <c r="P115" s="105">
        <v>11</v>
      </c>
      <c r="Q115" s="452">
        <f t="shared" si="27"/>
        <v>0.22448979591836735</v>
      </c>
      <c r="R115" s="105">
        <v>47</v>
      </c>
      <c r="S115" s="452">
        <f t="shared" si="25"/>
        <v>0.5</v>
      </c>
      <c r="T115" s="96">
        <v>47</v>
      </c>
      <c r="U115" s="453">
        <f t="shared" si="26"/>
        <v>0.5</v>
      </c>
    </row>
    <row r="116" spans="2:21" x14ac:dyDescent="0.45">
      <c r="B116" s="146" t="s">
        <v>13</v>
      </c>
      <c r="C116" s="96">
        <v>141</v>
      </c>
      <c r="D116" s="105">
        <v>74</v>
      </c>
      <c r="E116" s="452">
        <f t="shared" si="19"/>
        <v>0.52482269503546097</v>
      </c>
      <c r="F116" s="96">
        <v>42</v>
      </c>
      <c r="G116" s="452">
        <f t="shared" si="20"/>
        <v>0.2978723404255319</v>
      </c>
      <c r="H116" s="96">
        <v>25</v>
      </c>
      <c r="I116" s="452">
        <f t="shared" si="21"/>
        <v>0.1773049645390071</v>
      </c>
      <c r="J116" s="105">
        <v>19</v>
      </c>
      <c r="K116" s="452">
        <f t="shared" si="22"/>
        <v>0.13475177304964539</v>
      </c>
      <c r="L116" s="96">
        <v>39</v>
      </c>
      <c r="M116" s="452">
        <f t="shared" si="23"/>
        <v>0.27659574468085107</v>
      </c>
      <c r="N116" s="96">
        <v>83</v>
      </c>
      <c r="O116" s="453">
        <f t="shared" si="24"/>
        <v>0.58865248226950351</v>
      </c>
      <c r="P116" s="105">
        <v>25</v>
      </c>
      <c r="Q116" s="452">
        <f t="shared" si="27"/>
        <v>0.33783783783783783</v>
      </c>
      <c r="R116" s="105">
        <v>73</v>
      </c>
      <c r="S116" s="452">
        <f t="shared" si="25"/>
        <v>0.51773049645390068</v>
      </c>
      <c r="T116" s="96">
        <v>68</v>
      </c>
      <c r="U116" s="453">
        <f t="shared" si="26"/>
        <v>0.48226950354609927</v>
      </c>
    </row>
    <row r="117" spans="2:21" x14ac:dyDescent="0.45">
      <c r="B117" s="146" t="s">
        <v>53</v>
      </c>
      <c r="C117" s="96">
        <v>103</v>
      </c>
      <c r="D117" s="105">
        <v>46</v>
      </c>
      <c r="E117" s="452">
        <f t="shared" si="19"/>
        <v>0.44660194174757284</v>
      </c>
      <c r="F117" s="96">
        <v>43</v>
      </c>
      <c r="G117" s="452">
        <f t="shared" si="20"/>
        <v>0.41747572815533979</v>
      </c>
      <c r="H117" s="96">
        <v>14</v>
      </c>
      <c r="I117" s="452">
        <f t="shared" si="21"/>
        <v>0.13592233009708737</v>
      </c>
      <c r="J117" s="105">
        <v>17</v>
      </c>
      <c r="K117" s="452">
        <f t="shared" si="22"/>
        <v>0.1650485436893204</v>
      </c>
      <c r="L117" s="96">
        <v>27</v>
      </c>
      <c r="M117" s="452">
        <f t="shared" si="23"/>
        <v>0.26213592233009708</v>
      </c>
      <c r="N117" s="96">
        <v>59</v>
      </c>
      <c r="O117" s="453">
        <f t="shared" si="24"/>
        <v>0.57281553398058249</v>
      </c>
      <c r="P117" s="105">
        <v>8</v>
      </c>
      <c r="Q117" s="452">
        <f t="shared" si="27"/>
        <v>0.17391304347826086</v>
      </c>
      <c r="R117" s="105">
        <v>51</v>
      </c>
      <c r="S117" s="452">
        <f t="shared" si="25"/>
        <v>0.49514563106796117</v>
      </c>
      <c r="T117" s="96">
        <v>52</v>
      </c>
      <c r="U117" s="453">
        <f t="shared" si="26"/>
        <v>0.50485436893203883</v>
      </c>
    </row>
    <row r="118" spans="2:21" x14ac:dyDescent="0.45">
      <c r="B118" s="146" t="s">
        <v>54</v>
      </c>
      <c r="C118" s="96">
        <v>54</v>
      </c>
      <c r="D118" s="105">
        <v>31</v>
      </c>
      <c r="E118" s="452">
        <f t="shared" si="19"/>
        <v>0.57407407407407407</v>
      </c>
      <c r="F118" s="96">
        <v>17</v>
      </c>
      <c r="G118" s="452">
        <f t="shared" si="20"/>
        <v>0.31481481481481483</v>
      </c>
      <c r="H118" s="96">
        <v>6</v>
      </c>
      <c r="I118" s="452">
        <f t="shared" si="21"/>
        <v>0.1111111111111111</v>
      </c>
      <c r="J118" s="105">
        <v>15</v>
      </c>
      <c r="K118" s="452">
        <f t="shared" si="22"/>
        <v>0.27777777777777779</v>
      </c>
      <c r="L118" s="96">
        <v>8</v>
      </c>
      <c r="M118" s="452">
        <f t="shared" si="23"/>
        <v>0.14814814814814814</v>
      </c>
      <c r="N118" s="96">
        <v>31</v>
      </c>
      <c r="O118" s="453">
        <f t="shared" si="24"/>
        <v>0.57407407407407407</v>
      </c>
      <c r="P118" s="105">
        <v>11</v>
      </c>
      <c r="Q118" s="452">
        <f t="shared" si="27"/>
        <v>0.35483870967741937</v>
      </c>
      <c r="R118" s="105">
        <v>31</v>
      </c>
      <c r="S118" s="452">
        <f t="shared" si="25"/>
        <v>0.57407407407407407</v>
      </c>
      <c r="T118" s="96">
        <v>23</v>
      </c>
      <c r="U118" s="453">
        <f t="shared" si="26"/>
        <v>0.42592592592592593</v>
      </c>
    </row>
    <row r="119" spans="2:21" x14ac:dyDescent="0.45">
      <c r="B119" s="146" t="s">
        <v>325</v>
      </c>
      <c r="C119" s="96">
        <v>57</v>
      </c>
      <c r="D119" s="105">
        <v>28</v>
      </c>
      <c r="E119" s="452">
        <f t="shared" si="19"/>
        <v>0.49122807017543857</v>
      </c>
      <c r="F119" s="96">
        <v>27</v>
      </c>
      <c r="G119" s="452">
        <f t="shared" si="20"/>
        <v>0.47368421052631576</v>
      </c>
      <c r="H119" s="96">
        <v>2</v>
      </c>
      <c r="I119" s="452">
        <f t="shared" si="21"/>
        <v>3.5087719298245612E-2</v>
      </c>
      <c r="J119" s="105">
        <v>8</v>
      </c>
      <c r="K119" s="452">
        <f t="shared" si="22"/>
        <v>0.14035087719298245</v>
      </c>
      <c r="L119" s="96">
        <v>16</v>
      </c>
      <c r="M119" s="452">
        <f t="shared" si="23"/>
        <v>0.2807017543859649</v>
      </c>
      <c r="N119" s="96">
        <v>33</v>
      </c>
      <c r="O119" s="453">
        <f t="shared" si="24"/>
        <v>0.57894736842105265</v>
      </c>
      <c r="P119" s="105">
        <v>7</v>
      </c>
      <c r="Q119" s="452">
        <f t="shared" si="27"/>
        <v>0.25</v>
      </c>
      <c r="R119" s="105">
        <v>30</v>
      </c>
      <c r="S119" s="452">
        <f t="shared" si="25"/>
        <v>0.52631578947368418</v>
      </c>
      <c r="T119" s="96">
        <v>27</v>
      </c>
      <c r="U119" s="453">
        <f t="shared" si="26"/>
        <v>0.47368421052631576</v>
      </c>
    </row>
    <row r="120" spans="2:21" x14ac:dyDescent="0.45">
      <c r="B120" s="146" t="s">
        <v>326</v>
      </c>
      <c r="C120" s="96">
        <v>112</v>
      </c>
      <c r="D120" s="105">
        <v>52</v>
      </c>
      <c r="E120" s="452">
        <f t="shared" si="19"/>
        <v>0.4642857142857143</v>
      </c>
      <c r="F120" s="96">
        <v>51</v>
      </c>
      <c r="G120" s="452">
        <f t="shared" si="20"/>
        <v>0.45535714285714285</v>
      </c>
      <c r="H120" s="96">
        <v>9</v>
      </c>
      <c r="I120" s="452">
        <f t="shared" si="21"/>
        <v>8.0357142857142863E-2</v>
      </c>
      <c r="J120" s="105">
        <v>25</v>
      </c>
      <c r="K120" s="452">
        <f t="shared" si="22"/>
        <v>0.22321428571428573</v>
      </c>
      <c r="L120" s="96">
        <v>23</v>
      </c>
      <c r="M120" s="452">
        <f t="shared" si="23"/>
        <v>0.20535714285714285</v>
      </c>
      <c r="N120" s="96">
        <v>64</v>
      </c>
      <c r="O120" s="453">
        <f t="shared" si="24"/>
        <v>0.5714285714285714</v>
      </c>
      <c r="P120" s="105">
        <v>12</v>
      </c>
      <c r="Q120" s="452">
        <f t="shared" si="27"/>
        <v>0.23076923076923078</v>
      </c>
      <c r="R120" s="105">
        <v>47</v>
      </c>
      <c r="S120" s="452">
        <f t="shared" si="25"/>
        <v>0.41964285714285715</v>
      </c>
      <c r="T120" s="96">
        <v>65</v>
      </c>
      <c r="U120" s="453">
        <f t="shared" si="26"/>
        <v>0.5803571428571429</v>
      </c>
    </row>
    <row r="121" spans="2:21" x14ac:dyDescent="0.45">
      <c r="B121" s="146" t="s">
        <v>14</v>
      </c>
      <c r="C121" s="96">
        <v>33</v>
      </c>
      <c r="D121" s="105">
        <v>18</v>
      </c>
      <c r="E121" s="452">
        <f t="shared" si="19"/>
        <v>0.54545454545454541</v>
      </c>
      <c r="F121" s="96">
        <v>10</v>
      </c>
      <c r="G121" s="452">
        <f t="shared" si="20"/>
        <v>0.30303030303030304</v>
      </c>
      <c r="H121" s="96">
        <v>5</v>
      </c>
      <c r="I121" s="452">
        <f t="shared" si="21"/>
        <v>0.15151515151515152</v>
      </c>
      <c r="J121" s="105">
        <v>5</v>
      </c>
      <c r="K121" s="452">
        <f t="shared" si="22"/>
        <v>0.15151515151515152</v>
      </c>
      <c r="L121" s="96">
        <v>8</v>
      </c>
      <c r="M121" s="452">
        <f t="shared" si="23"/>
        <v>0.24242424242424243</v>
      </c>
      <c r="N121" s="96">
        <v>20</v>
      </c>
      <c r="O121" s="453">
        <f t="shared" si="24"/>
        <v>0.60606060606060608</v>
      </c>
      <c r="P121" s="105">
        <v>7</v>
      </c>
      <c r="Q121" s="452">
        <f>P121/D121</f>
        <v>0.3888888888888889</v>
      </c>
      <c r="R121" s="105">
        <v>16</v>
      </c>
      <c r="S121" s="452">
        <f t="shared" si="25"/>
        <v>0.48484848484848486</v>
      </c>
      <c r="T121" s="96">
        <v>17</v>
      </c>
      <c r="U121" s="453">
        <f t="shared" si="26"/>
        <v>0.51515151515151514</v>
      </c>
    </row>
    <row r="122" spans="2:21" x14ac:dyDescent="0.45">
      <c r="B122" s="215" t="s">
        <v>358</v>
      </c>
      <c r="C122" s="164">
        <v>93</v>
      </c>
      <c r="D122" s="171">
        <v>51</v>
      </c>
      <c r="E122" s="503">
        <f t="shared" si="19"/>
        <v>0.54838709677419351</v>
      </c>
      <c r="F122" s="164">
        <v>28</v>
      </c>
      <c r="G122" s="503">
        <f t="shared" si="20"/>
        <v>0.30107526881720431</v>
      </c>
      <c r="H122" s="164">
        <v>14</v>
      </c>
      <c r="I122" s="503">
        <f t="shared" si="21"/>
        <v>0.15053763440860216</v>
      </c>
      <c r="J122" s="171">
        <v>13</v>
      </c>
      <c r="K122" s="503">
        <f t="shared" si="22"/>
        <v>0.13978494623655913</v>
      </c>
      <c r="L122" s="164">
        <v>39</v>
      </c>
      <c r="M122" s="503">
        <f t="shared" si="23"/>
        <v>0.41935483870967744</v>
      </c>
      <c r="N122" s="164">
        <v>41</v>
      </c>
      <c r="O122" s="624">
        <f t="shared" si="24"/>
        <v>0.44086021505376344</v>
      </c>
      <c r="P122" s="171">
        <v>16</v>
      </c>
      <c r="Q122" s="452">
        <f t="shared" si="27"/>
        <v>0.31372549019607843</v>
      </c>
      <c r="R122" s="171">
        <v>46</v>
      </c>
      <c r="S122" s="503">
        <f t="shared" si="25"/>
        <v>0.4946236559139785</v>
      </c>
      <c r="T122" s="164">
        <v>47</v>
      </c>
      <c r="U122" s="624">
        <f t="shared" si="26"/>
        <v>0.5053763440860215</v>
      </c>
    </row>
    <row r="123" spans="2:21" x14ac:dyDescent="0.45">
      <c r="B123" s="427" t="s">
        <v>71</v>
      </c>
      <c r="C123" s="482">
        <f>SUM(C109:C122)</f>
        <v>1304</v>
      </c>
      <c r="D123" s="650">
        <f>SUM(D109:D122)</f>
        <v>674</v>
      </c>
      <c r="E123" s="651">
        <f t="shared" si="19"/>
        <v>0.51687116564417179</v>
      </c>
      <c r="F123" s="482">
        <f>SUM(F109:F122)</f>
        <v>455</v>
      </c>
      <c r="G123" s="651">
        <f t="shared" si="20"/>
        <v>0.34892638036809814</v>
      </c>
      <c r="H123" s="482">
        <f>SUM(H109:H122)</f>
        <v>175</v>
      </c>
      <c r="I123" s="652">
        <f t="shared" si="21"/>
        <v>0.13420245398773006</v>
      </c>
      <c r="J123" s="650">
        <f>SUM(J109:J122)</f>
        <v>208</v>
      </c>
      <c r="K123" s="651">
        <f t="shared" si="22"/>
        <v>0.15950920245398773</v>
      </c>
      <c r="L123" s="482">
        <f>SUM(L109:L122)</f>
        <v>352</v>
      </c>
      <c r="M123" s="651">
        <f t="shared" si="23"/>
        <v>0.26993865030674846</v>
      </c>
      <c r="N123" s="482">
        <f>SUM(N109:N122)</f>
        <v>744</v>
      </c>
      <c r="O123" s="652">
        <f t="shared" si="24"/>
        <v>0.57055214723926384</v>
      </c>
      <c r="P123" s="650">
        <f>SUM(P109:P122)</f>
        <v>176</v>
      </c>
      <c r="Q123" s="651">
        <f t="shared" ref="Q123" si="28">P123/$C123</f>
        <v>0.13496932515337423</v>
      </c>
      <c r="R123" s="650">
        <f>SUM(R109:R122)</f>
        <v>603</v>
      </c>
      <c r="S123" s="651">
        <f t="shared" si="25"/>
        <v>0.46242331288343558</v>
      </c>
      <c r="T123" s="482">
        <f>SUM(T109:T122)</f>
        <v>701</v>
      </c>
      <c r="U123" s="652">
        <f t="shared" si="26"/>
        <v>0.53757668711656437</v>
      </c>
    </row>
    <row r="124" spans="2:21" x14ac:dyDescent="0.45">
      <c r="B124" s="971" t="s">
        <v>566</v>
      </c>
      <c r="C124" s="971"/>
      <c r="D124" s="971"/>
      <c r="E124" s="971"/>
      <c r="F124" s="971"/>
      <c r="G124" s="971"/>
      <c r="H124" s="971"/>
      <c r="I124" s="971"/>
      <c r="J124" s="971"/>
      <c r="K124" s="971"/>
    </row>
    <row r="125" spans="2:21" ht="25.9" customHeight="1" x14ac:dyDescent="0.45">
      <c r="B125" s="933" t="s">
        <v>590</v>
      </c>
      <c r="C125" s="933"/>
      <c r="D125" s="933"/>
      <c r="E125" s="933"/>
      <c r="F125" s="933"/>
      <c r="G125" s="933"/>
      <c r="H125" s="933"/>
      <c r="I125" s="933"/>
      <c r="J125" s="933"/>
      <c r="K125" s="933"/>
      <c r="L125" s="933"/>
      <c r="M125" s="933"/>
      <c r="N125" s="933"/>
      <c r="O125" s="933"/>
    </row>
    <row r="126" spans="2:21" x14ac:dyDescent="0.45">
      <c r="B126" s="421" t="s">
        <v>468</v>
      </c>
      <c r="C126" s="56" t="s">
        <v>673</v>
      </c>
    </row>
    <row r="127" spans="2:21" x14ac:dyDescent="0.45">
      <c r="B127" s="422" t="s">
        <v>469</v>
      </c>
      <c r="C127" s="56" t="s">
        <v>674</v>
      </c>
    </row>
    <row r="131" spans="2:8" hidden="1" x14ac:dyDescent="0.45">
      <c r="B131" s="847" t="s">
        <v>57</v>
      </c>
      <c r="C131" s="852" t="s">
        <v>265</v>
      </c>
      <c r="D131" s="847" t="s">
        <v>660</v>
      </c>
      <c r="E131" s="854"/>
    </row>
    <row r="132" spans="2:8" hidden="1" x14ac:dyDescent="0.45">
      <c r="B132" s="848"/>
      <c r="C132" s="890"/>
      <c r="D132" s="849"/>
      <c r="E132" s="855"/>
    </row>
    <row r="133" spans="2:8" hidden="1" x14ac:dyDescent="0.45">
      <c r="B133" s="849"/>
      <c r="C133" s="853"/>
      <c r="D133" s="297" t="s">
        <v>4</v>
      </c>
      <c r="E133" s="136" t="s">
        <v>48</v>
      </c>
    </row>
    <row r="134" spans="2:8" hidden="1" x14ac:dyDescent="0.45">
      <c r="B134" s="146" t="s">
        <v>7</v>
      </c>
      <c r="C134" s="96">
        <v>11</v>
      </c>
      <c r="D134" s="105">
        <v>0</v>
      </c>
      <c r="E134" s="453">
        <f t="shared" ref="E134:E149" si="29">D134/$C134</f>
        <v>0</v>
      </c>
    </row>
    <row r="135" spans="2:8" ht="15.75" hidden="1" x14ac:dyDescent="0.45">
      <c r="B135" s="146" t="s">
        <v>8</v>
      </c>
      <c r="C135" s="96">
        <v>35</v>
      </c>
      <c r="D135" s="105">
        <v>0</v>
      </c>
      <c r="E135" s="453">
        <f t="shared" si="29"/>
        <v>0</v>
      </c>
      <c r="H135" s="34"/>
    </row>
    <row r="136" spans="2:8" hidden="1" x14ac:dyDescent="0.45">
      <c r="B136" s="146" t="s">
        <v>9</v>
      </c>
      <c r="C136" s="96">
        <v>34</v>
      </c>
      <c r="D136" s="105">
        <v>1</v>
      </c>
      <c r="E136" s="453">
        <f t="shared" si="29"/>
        <v>2.9411764705882353E-2</v>
      </c>
    </row>
    <row r="137" spans="2:8" hidden="1" x14ac:dyDescent="0.45">
      <c r="B137" s="146" t="s">
        <v>10</v>
      </c>
      <c r="C137" s="96">
        <v>25</v>
      </c>
      <c r="D137" s="105">
        <v>2</v>
      </c>
      <c r="E137" s="453">
        <f t="shared" si="29"/>
        <v>0.08</v>
      </c>
    </row>
    <row r="138" spans="2:8" hidden="1" x14ac:dyDescent="0.45">
      <c r="B138" s="146" t="s">
        <v>11</v>
      </c>
      <c r="C138" s="96">
        <v>18</v>
      </c>
      <c r="D138" s="105">
        <v>0</v>
      </c>
      <c r="E138" s="453">
        <f t="shared" si="29"/>
        <v>0</v>
      </c>
    </row>
    <row r="139" spans="2:8" hidden="1" x14ac:dyDescent="0.45">
      <c r="B139" s="146" t="s">
        <v>323</v>
      </c>
      <c r="C139" s="96">
        <v>30</v>
      </c>
      <c r="D139" s="105">
        <v>0</v>
      </c>
      <c r="E139" s="453">
        <f t="shared" si="29"/>
        <v>0</v>
      </c>
    </row>
    <row r="140" spans="2:8" hidden="1" x14ac:dyDescent="0.45">
      <c r="B140" s="146" t="s">
        <v>52</v>
      </c>
      <c r="C140" s="96">
        <v>24</v>
      </c>
      <c r="D140" s="105">
        <v>0</v>
      </c>
      <c r="E140" s="453">
        <f t="shared" si="29"/>
        <v>0</v>
      </c>
    </row>
    <row r="141" spans="2:8" hidden="1" x14ac:dyDescent="0.45">
      <c r="B141" s="146" t="s">
        <v>13</v>
      </c>
      <c r="C141" s="96">
        <v>50</v>
      </c>
      <c r="D141" s="105">
        <v>10</v>
      </c>
      <c r="E141" s="453">
        <f t="shared" si="29"/>
        <v>0.2</v>
      </c>
    </row>
    <row r="142" spans="2:8" hidden="1" x14ac:dyDescent="0.45">
      <c r="B142" s="146" t="s">
        <v>53</v>
      </c>
      <c r="C142" s="96">
        <v>21</v>
      </c>
      <c r="D142" s="105">
        <v>2</v>
      </c>
      <c r="E142" s="453">
        <f t="shared" si="29"/>
        <v>9.5238095238095233E-2</v>
      </c>
    </row>
    <row r="143" spans="2:8" hidden="1" x14ac:dyDescent="0.45">
      <c r="B143" s="146" t="s">
        <v>54</v>
      </c>
      <c r="C143" s="96">
        <v>13</v>
      </c>
      <c r="D143" s="105">
        <v>0</v>
      </c>
      <c r="E143" s="453">
        <f t="shared" si="29"/>
        <v>0</v>
      </c>
    </row>
    <row r="144" spans="2:8" hidden="1" x14ac:dyDescent="0.45">
      <c r="B144" s="146" t="s">
        <v>325</v>
      </c>
      <c r="C144" s="96">
        <v>23</v>
      </c>
      <c r="D144" s="105">
        <v>2</v>
      </c>
      <c r="E144" s="453">
        <f t="shared" si="29"/>
        <v>8.6956521739130432E-2</v>
      </c>
    </row>
    <row r="145" spans="2:5" hidden="1" x14ac:dyDescent="0.45">
      <c r="B145" s="146" t="s">
        <v>326</v>
      </c>
      <c r="C145" s="96">
        <v>31</v>
      </c>
      <c r="D145" s="105">
        <v>0</v>
      </c>
      <c r="E145" s="453">
        <f t="shared" si="29"/>
        <v>0</v>
      </c>
    </row>
    <row r="146" spans="2:5" hidden="1" x14ac:dyDescent="0.45">
      <c r="B146" s="146" t="s">
        <v>14</v>
      </c>
      <c r="C146" s="96">
        <v>12</v>
      </c>
      <c r="D146" s="105">
        <v>3</v>
      </c>
      <c r="E146" s="453">
        <f t="shared" si="29"/>
        <v>0.25</v>
      </c>
    </row>
    <row r="147" spans="2:5" hidden="1" x14ac:dyDescent="0.45">
      <c r="B147" s="146" t="s">
        <v>358</v>
      </c>
      <c r="C147" s="96">
        <v>18</v>
      </c>
      <c r="D147" s="105">
        <v>1</v>
      </c>
      <c r="E147" s="453">
        <f t="shared" si="29"/>
        <v>5.5555555555555552E-2</v>
      </c>
    </row>
    <row r="148" spans="2:5" hidden="1" x14ac:dyDescent="0.45">
      <c r="B148" s="707" t="s">
        <v>71</v>
      </c>
      <c r="C148" s="708">
        <f>SUM(C134:C147)</f>
        <v>345</v>
      </c>
      <c r="D148" s="709">
        <f>SUM(D134:D147)</f>
        <v>21</v>
      </c>
      <c r="E148" s="345">
        <f t="shared" si="29"/>
        <v>6.0869565217391307E-2</v>
      </c>
    </row>
    <row r="149" spans="2:5" hidden="1" x14ac:dyDescent="0.45">
      <c r="B149" s="215" t="s">
        <v>75</v>
      </c>
      <c r="C149" s="515">
        <f>(C148-C139-C144-C145-C147)</f>
        <v>243</v>
      </c>
      <c r="D149" s="700">
        <f>(D148-D139-D144-D145-D147)</f>
        <v>18</v>
      </c>
      <c r="E149" s="624">
        <f t="shared" si="29"/>
        <v>7.407407407407407E-2</v>
      </c>
    </row>
  </sheetData>
  <mergeCells count="65">
    <mergeCell ref="R35:T36"/>
    <mergeCell ref="B3:O3"/>
    <mergeCell ref="B99:K99"/>
    <mergeCell ref="B100:K100"/>
    <mergeCell ref="B89:O89"/>
    <mergeCell ref="B92:B94"/>
    <mergeCell ref="C92:C93"/>
    <mergeCell ref="D92:E93"/>
    <mergeCell ref="F92:G92"/>
    <mergeCell ref="H92:I92"/>
    <mergeCell ref="J92:K92"/>
    <mergeCell ref="F93:G93"/>
    <mergeCell ref="H93:I93"/>
    <mergeCell ref="J5:J6"/>
    <mergeCell ref="N5:N7"/>
    <mergeCell ref="J93:K93"/>
    <mergeCell ref="B131:B133"/>
    <mergeCell ref="C131:C133"/>
    <mergeCell ref="D131:E132"/>
    <mergeCell ref="H5:I6"/>
    <mergeCell ref="C5:C6"/>
    <mergeCell ref="B90:K90"/>
    <mergeCell ref="F107:G107"/>
    <mergeCell ref="D107:E107"/>
    <mergeCell ref="J107:K107"/>
    <mergeCell ref="H107:I107"/>
    <mergeCell ref="B125:O125"/>
    <mergeCell ref="B124:K124"/>
    <mergeCell ref="B106:B108"/>
    <mergeCell ref="C106:C108"/>
    <mergeCell ref="D106:I106"/>
    <mergeCell ref="M5:M7"/>
    <mergeCell ref="F35:I35"/>
    <mergeCell ref="J35:M35"/>
    <mergeCell ref="B25:N25"/>
    <mergeCell ref="N36:Q36"/>
    <mergeCell ref="J36:M36"/>
    <mergeCell ref="F36:I36"/>
    <mergeCell ref="N35:Q35"/>
    <mergeCell ref="B35:B37"/>
    <mergeCell ref="C35:C37"/>
    <mergeCell ref="D35:E36"/>
    <mergeCell ref="K5:L6"/>
    <mergeCell ref="A5:A7"/>
    <mergeCell ref="B5:B7"/>
    <mergeCell ref="D5:E6"/>
    <mergeCell ref="F5:G6"/>
    <mergeCell ref="J106:O106"/>
    <mergeCell ref="L65:M66"/>
    <mergeCell ref="B63:N63"/>
    <mergeCell ref="B84:K84"/>
    <mergeCell ref="B85:K85"/>
    <mergeCell ref="B65:B67"/>
    <mergeCell ref="C65:C67"/>
    <mergeCell ref="D65:E66"/>
    <mergeCell ref="F65:G66"/>
    <mergeCell ref="J65:K66"/>
    <mergeCell ref="H65:I66"/>
    <mergeCell ref="B104:N104"/>
    <mergeCell ref="R107:S107"/>
    <mergeCell ref="T107:U107"/>
    <mergeCell ref="R106:U106"/>
    <mergeCell ref="P106:Q107"/>
    <mergeCell ref="L107:M107"/>
    <mergeCell ref="N107:O107"/>
  </mergeCells>
  <conditionalFormatting sqref="E8:E21">
    <cfRule type="top10" dxfId="109" priority="78" rank="1"/>
    <cfRule type="top10" dxfId="108" priority="77" bottom="1" rank="1"/>
  </conditionalFormatting>
  <conditionalFormatting sqref="E38:E51">
    <cfRule type="top10" dxfId="107" priority="65" bottom="1" rank="1"/>
    <cfRule type="top10" dxfId="106" priority="66" rank="1"/>
  </conditionalFormatting>
  <conditionalFormatting sqref="E68:E81">
    <cfRule type="top10" dxfId="105" priority="25" rank="1"/>
    <cfRule type="top10" dxfId="104" priority="26" bottom="1" rank="1"/>
  </conditionalFormatting>
  <conditionalFormatting sqref="E109:E122">
    <cfRule type="top10" dxfId="103" priority="38" rank="1"/>
    <cfRule type="top10" dxfId="102" priority="37" bottom="1" rank="1"/>
  </conditionalFormatting>
  <conditionalFormatting sqref="E134:E147">
    <cfRule type="top10" dxfId="101" priority="11" rank="1"/>
    <cfRule type="top10" dxfId="100" priority="12" bottom="1" rank="1"/>
  </conditionalFormatting>
  <conditionalFormatting sqref="G38:G51">
    <cfRule type="top10" dxfId="99" priority="51" bottom="1" rank="1"/>
    <cfRule type="top10" dxfId="98" priority="52" rank="1"/>
  </conditionalFormatting>
  <conditionalFormatting sqref="G68:G81">
    <cfRule type="top10" dxfId="97" priority="17" bottom="1" rank="1"/>
    <cfRule type="top10" dxfId="96" priority="18" rank="1"/>
  </conditionalFormatting>
  <conditionalFormatting sqref="G109:G122">
    <cfRule type="top10" dxfId="95" priority="36" rank="1"/>
    <cfRule type="top10" dxfId="94" priority="35" bottom="1" rank="1"/>
  </conditionalFormatting>
  <conditionalFormatting sqref="H38:H51">
    <cfRule type="top10" dxfId="93" priority="50" rank="1"/>
    <cfRule type="top10" dxfId="92" priority="49" bottom="1" rank="1"/>
  </conditionalFormatting>
  <conditionalFormatting sqref="I38:I51">
    <cfRule type="cellIs" dxfId="91" priority="59" operator="equal">
      <formula>"Positive alert"</formula>
    </cfRule>
    <cfRule type="cellIs" dxfId="90" priority="60" operator="equal">
      <formula>"Negative alert"</formula>
    </cfRule>
    <cfRule type="cellIs" dxfId="89" priority="61" operator="equal">
      <formula>"Negative outlier"</formula>
    </cfRule>
    <cfRule type="cellIs" dxfId="88" priority="63" operator="equal">
      <formula>"Negative alert x2"</formula>
    </cfRule>
    <cfRule type="cellIs" dxfId="87" priority="64" operator="equal">
      <formula>"Positive alert x2"</formula>
    </cfRule>
    <cfRule type="cellIs" dxfId="86" priority="62" operator="equal">
      <formula>"Positive outlier"</formula>
    </cfRule>
  </conditionalFormatting>
  <conditionalFormatting sqref="I68:I81">
    <cfRule type="top10" dxfId="85" priority="15" rank="1"/>
    <cfRule type="top10" dxfId="84" priority="16" bottom="1" rank="1"/>
  </conditionalFormatting>
  <conditionalFormatting sqref="I109:I122">
    <cfRule type="top10" dxfId="83" priority="33" bottom="1" rank="1"/>
    <cfRule type="top10" dxfId="82" priority="34" rank="1"/>
  </conditionalFormatting>
  <conditionalFormatting sqref="K38:K51">
    <cfRule type="top10" dxfId="81" priority="48" rank="1"/>
    <cfRule type="top10" dxfId="80" priority="47" bottom="1" rank="1"/>
  </conditionalFormatting>
  <conditionalFormatting sqref="K68:K81">
    <cfRule type="top10" dxfId="79" priority="21" bottom="1" rank="1"/>
    <cfRule type="top10" dxfId="78" priority="22" rank="1"/>
  </conditionalFormatting>
  <conditionalFormatting sqref="K109:K122">
    <cfRule type="top10" dxfId="77" priority="31" bottom="1" rank="1"/>
    <cfRule type="top10" dxfId="76" priority="32" rank="1"/>
  </conditionalFormatting>
  <conditionalFormatting sqref="L38:L51">
    <cfRule type="top10" dxfId="75" priority="69" bottom="1" rank="1"/>
    <cfRule type="top10" dxfId="74" priority="70" rank="1"/>
  </conditionalFormatting>
  <conditionalFormatting sqref="M38:M51">
    <cfRule type="cellIs" dxfId="73" priority="55" operator="equal">
      <formula>"Negative outlier"</formula>
    </cfRule>
    <cfRule type="cellIs" dxfId="72" priority="56" operator="equal">
      <formula>"Positive outlier"</formula>
    </cfRule>
    <cfRule type="cellIs" dxfId="71" priority="58" operator="equal">
      <formula>"Positive alert x2"</formula>
    </cfRule>
    <cfRule type="cellIs" dxfId="70" priority="57" operator="equal">
      <formula>"Negative alert x2"</formula>
    </cfRule>
    <cfRule type="cellIs" dxfId="69" priority="53" operator="equal">
      <formula>"Positive alert"</formula>
    </cfRule>
    <cfRule type="cellIs" dxfId="68" priority="54" operator="equal">
      <formula>"Negative alert"</formula>
    </cfRule>
  </conditionalFormatting>
  <conditionalFormatting sqref="M68:M81">
    <cfRule type="top10" dxfId="67" priority="14" bottom="1" rank="1"/>
    <cfRule type="top10" dxfId="66" priority="13" rank="1"/>
  </conditionalFormatting>
  <conditionalFormatting sqref="M109:M122">
    <cfRule type="top10" dxfId="65" priority="27" bottom="1" rank="1"/>
    <cfRule type="top10" dxfId="64" priority="28" rank="1"/>
  </conditionalFormatting>
  <conditionalFormatting sqref="M8:N21">
    <cfRule type="cellIs" dxfId="63" priority="76" operator="equal">
      <formula>"Positive alert x2"</formula>
    </cfRule>
    <cfRule type="cellIs" dxfId="62" priority="73" operator="equal">
      <formula>"Negative outlier"</formula>
    </cfRule>
    <cfRule type="cellIs" dxfId="61" priority="71" operator="equal">
      <formula>"Positive alert"</formula>
    </cfRule>
    <cfRule type="cellIs" dxfId="60" priority="72" operator="equal">
      <formula>"Negative alert"</formula>
    </cfRule>
    <cfRule type="cellIs" dxfId="59" priority="74" operator="equal">
      <formula>"Positive outlier"</formula>
    </cfRule>
    <cfRule type="cellIs" dxfId="58" priority="75" operator="equal">
      <formula>"Negative alert x2"</formula>
    </cfRule>
  </conditionalFormatting>
  <conditionalFormatting sqref="O38:O51">
    <cfRule type="top10" dxfId="57" priority="45" bottom="1" rank="1"/>
    <cfRule type="top10" dxfId="56" priority="46" rank="1"/>
  </conditionalFormatting>
  <conditionalFormatting sqref="O109:O122">
    <cfRule type="top10" dxfId="55" priority="30" rank="1"/>
    <cfRule type="top10" dxfId="54" priority="29" bottom="1" rank="1"/>
  </conditionalFormatting>
  <conditionalFormatting sqref="P38:P51">
    <cfRule type="top10" dxfId="53" priority="67" bottom="1" rank="1"/>
    <cfRule type="top10" dxfId="52" priority="68" rank="1"/>
  </conditionalFormatting>
  <conditionalFormatting sqref="Q109:Q122">
    <cfRule type="top10" dxfId="51" priority="10" rank="1"/>
    <cfRule type="top10" dxfId="50" priority="9" bottom="1" rank="1"/>
  </conditionalFormatting>
  <conditionalFormatting sqref="Q38:T51">
    <cfRule type="cellIs" dxfId="49" priority="40" operator="equal">
      <formula>"Negative alert"</formula>
    </cfRule>
    <cfRule type="cellIs" dxfId="48" priority="43" operator="equal">
      <formula>"Negative alert x2"</formula>
    </cfRule>
    <cfRule type="cellIs" dxfId="47" priority="39" operator="equal">
      <formula>"Positive alert"</formula>
    </cfRule>
    <cfRule type="cellIs" dxfId="46" priority="44" operator="equal">
      <formula>"Positive alert x2"</formula>
    </cfRule>
    <cfRule type="cellIs" dxfId="45" priority="42" operator="equal">
      <formula>"Positive outlier"</formula>
    </cfRule>
    <cfRule type="cellIs" dxfId="44" priority="41" operator="equal">
      <formula>"Negative outlier"</formula>
    </cfRule>
  </conditionalFormatting>
  <conditionalFormatting sqref="S109:S122">
    <cfRule type="top10" dxfId="43" priority="3" bottom="1" rank="1"/>
    <cfRule type="top10" dxfId="42" priority="4" rank="1"/>
  </conditionalFormatting>
  <conditionalFormatting sqref="U109:U122">
    <cfRule type="top10" dxfId="41" priority="1" bottom="1" rank="1"/>
    <cfRule type="top10" dxfId="40" priority="2" rank="1"/>
  </conditionalFormatting>
  <hyperlinks>
    <hyperlink ref="B1" location="TOC!A1" display="TOC" xr:uid="{00000000-0004-0000-1600-000000000000}"/>
  </hyperlinks>
  <pageMargins left="0.70866141732283472" right="0.70866141732283472" top="0.74803149606299213" bottom="0.74803149606299213" header="0.31496062992125984" footer="0.31496062992125984"/>
  <pageSetup paperSize="9" scale="58" orientation="landscape" r:id="rId1"/>
  <headerFooter>
    <oddHeader>&amp;C&amp;F</oddHeader>
    <oddFooter>&amp;C&amp;A
Page &amp;P of &amp;N</oddFooter>
  </headerFooter>
  <rowBreaks count="1" manualBreakCount="1">
    <brk id="89" min="1" max="1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F6D9"/>
  </sheetPr>
  <dimension ref="A1:N42"/>
  <sheetViews>
    <sheetView zoomScale="90" zoomScaleNormal="90" zoomScaleSheetLayoutView="100" workbookViewId="0">
      <selection activeCell="B2" sqref="B2"/>
    </sheetView>
  </sheetViews>
  <sheetFormatPr defaultColWidth="9.1328125" defaultRowHeight="14.25" x14ac:dyDescent="0.45"/>
  <cols>
    <col min="1" max="1" width="4.59765625" style="54" customWidth="1"/>
    <col min="2" max="2" width="60.73046875" style="54" customWidth="1"/>
    <col min="3" max="5" width="9.1328125" style="54"/>
    <col min="6" max="6" width="5.73046875" style="54" customWidth="1"/>
    <col min="7" max="7" width="22.73046875" style="54" customWidth="1"/>
    <col min="8" max="8" width="38.73046875" style="54" customWidth="1"/>
    <col min="9" max="16384" width="9.1328125" style="54"/>
  </cols>
  <sheetData>
    <row r="1" spans="1:11" x14ac:dyDescent="0.45">
      <c r="B1" s="55" t="s">
        <v>46</v>
      </c>
      <c r="C1" s="61"/>
    </row>
    <row r="2" spans="1:11" x14ac:dyDescent="0.45">
      <c r="B2" s="55"/>
    </row>
    <row r="3" spans="1:11" ht="31.5" customHeight="1" x14ac:dyDescent="0.45">
      <c r="B3" s="865" t="s">
        <v>550</v>
      </c>
      <c r="C3" s="865"/>
      <c r="D3" s="865"/>
      <c r="E3" s="865"/>
      <c r="F3" s="198"/>
      <c r="G3" s="865" t="s">
        <v>551</v>
      </c>
      <c r="H3" s="865"/>
      <c r="I3" s="865"/>
      <c r="J3" s="865"/>
      <c r="K3" s="865"/>
    </row>
    <row r="4" spans="1:11" x14ac:dyDescent="0.45">
      <c r="B4" s="33"/>
      <c r="G4" s="33"/>
    </row>
    <row r="5" spans="1:11" x14ac:dyDescent="0.45">
      <c r="A5" s="309"/>
      <c r="B5" s="602" t="s">
        <v>81</v>
      </c>
      <c r="C5" s="603" t="s">
        <v>377</v>
      </c>
      <c r="D5" s="603" t="s">
        <v>4</v>
      </c>
      <c r="E5" s="604" t="s">
        <v>6</v>
      </c>
      <c r="F5" s="309"/>
      <c r="G5" s="976" t="s">
        <v>378</v>
      </c>
      <c r="H5" s="977"/>
      <c r="I5" s="603" t="s">
        <v>377</v>
      </c>
      <c r="J5" s="603" t="s">
        <v>4</v>
      </c>
      <c r="K5" s="604" t="s">
        <v>6</v>
      </c>
    </row>
    <row r="6" spans="1:11" x14ac:dyDescent="0.45">
      <c r="A6" s="309"/>
      <c r="B6" s="605" t="s">
        <v>379</v>
      </c>
      <c r="C6" s="558"/>
      <c r="D6" s="558"/>
      <c r="E6" s="606"/>
      <c r="F6" s="309"/>
      <c r="G6" s="607" t="s">
        <v>380</v>
      </c>
      <c r="H6" s="608" t="s">
        <v>381</v>
      </c>
      <c r="I6" s="609" t="s">
        <v>382</v>
      </c>
      <c r="J6" s="244">
        <v>1068</v>
      </c>
      <c r="K6" s="610">
        <f>J6/J$41</f>
        <v>0.81901840490797551</v>
      </c>
    </row>
    <row r="7" spans="1:11" x14ac:dyDescent="0.45">
      <c r="A7" s="309"/>
      <c r="B7" s="358" t="s">
        <v>383</v>
      </c>
      <c r="C7" s="611">
        <v>0</v>
      </c>
      <c r="D7" s="96">
        <v>933</v>
      </c>
      <c r="E7" s="453">
        <f>D7/$D24</f>
        <v>0.7154907975460123</v>
      </c>
      <c r="F7" s="612"/>
      <c r="G7" s="613"/>
      <c r="H7" s="540"/>
      <c r="I7" s="614" t="s">
        <v>384</v>
      </c>
      <c r="J7" s="96">
        <v>236</v>
      </c>
      <c r="K7" s="615">
        <f>J7/J$41</f>
        <v>0.18098159509202455</v>
      </c>
    </row>
    <row r="8" spans="1:11" x14ac:dyDescent="0.45">
      <c r="A8" s="309"/>
      <c r="B8" s="358" t="s">
        <v>385</v>
      </c>
      <c r="C8" s="614">
        <v>1</v>
      </c>
      <c r="D8" s="96">
        <v>188</v>
      </c>
      <c r="E8" s="453">
        <f>D8/$D24</f>
        <v>0.14417177914110429</v>
      </c>
      <c r="F8" s="616"/>
      <c r="G8" s="617"/>
      <c r="H8" s="608" t="s">
        <v>386</v>
      </c>
      <c r="I8" s="609" t="s">
        <v>382</v>
      </c>
      <c r="J8" s="244">
        <v>1201</v>
      </c>
      <c r="K8" s="610">
        <f>J8/J$41</f>
        <v>0.92101226993865026</v>
      </c>
    </row>
    <row r="9" spans="1:11" x14ac:dyDescent="0.45">
      <c r="A9" s="309"/>
      <c r="B9" s="358" t="s">
        <v>387</v>
      </c>
      <c r="C9" s="618">
        <v>2</v>
      </c>
      <c r="D9" s="96">
        <v>89</v>
      </c>
      <c r="E9" s="453">
        <f>D9/$D24</f>
        <v>6.8251533742331283E-2</v>
      </c>
      <c r="F9" s="616"/>
      <c r="G9" s="617"/>
      <c r="H9" s="540"/>
      <c r="I9" s="614" t="s">
        <v>384</v>
      </c>
      <c r="J9" s="96">
        <v>57</v>
      </c>
      <c r="K9" s="615">
        <f t="shared" ref="K9:K40" si="0">J9/J$41</f>
        <v>4.3711656441717789E-2</v>
      </c>
    </row>
    <row r="10" spans="1:11" x14ac:dyDescent="0.45">
      <c r="A10" s="309"/>
      <c r="B10" s="358" t="s">
        <v>388</v>
      </c>
      <c r="C10" s="619">
        <v>3</v>
      </c>
      <c r="D10" s="96">
        <v>49</v>
      </c>
      <c r="E10" s="453">
        <f>D10/$D24</f>
        <v>3.7576687116564415E-2</v>
      </c>
      <c r="F10" s="616"/>
      <c r="G10" s="617"/>
      <c r="H10" s="620"/>
      <c r="I10" s="621" t="s">
        <v>389</v>
      </c>
      <c r="J10" s="164">
        <v>46</v>
      </c>
      <c r="K10" s="622">
        <f t="shared" si="0"/>
        <v>3.5276073619631899E-2</v>
      </c>
    </row>
    <row r="11" spans="1:11" x14ac:dyDescent="0.45">
      <c r="A11" s="309"/>
      <c r="B11" s="232" t="s">
        <v>390</v>
      </c>
      <c r="C11" s="623">
        <v>4</v>
      </c>
      <c r="D11" s="96">
        <v>45</v>
      </c>
      <c r="E11" s="624">
        <f>D11/$D24</f>
        <v>3.4509202453987732E-2</v>
      </c>
      <c r="F11" s="616"/>
      <c r="G11" s="617"/>
      <c r="H11" s="540" t="s">
        <v>391</v>
      </c>
      <c r="I11" s="611" t="s">
        <v>382</v>
      </c>
      <c r="J11" s="244">
        <v>955</v>
      </c>
      <c r="K11" s="615">
        <f t="shared" si="0"/>
        <v>0.7323619631901841</v>
      </c>
    </row>
    <row r="12" spans="1:11" x14ac:dyDescent="0.45">
      <c r="A12" s="309"/>
      <c r="B12" s="605" t="s">
        <v>392</v>
      </c>
      <c r="C12" s="558"/>
      <c r="D12" s="625"/>
      <c r="E12" s="626"/>
      <c r="F12" s="309"/>
      <c r="G12" s="617"/>
      <c r="H12" s="540"/>
      <c r="I12" s="614" t="s">
        <v>384</v>
      </c>
      <c r="J12" s="96">
        <v>189</v>
      </c>
      <c r="K12" s="615">
        <f t="shared" si="0"/>
        <v>0.14493865030674846</v>
      </c>
    </row>
    <row r="13" spans="1:11" x14ac:dyDescent="0.45">
      <c r="A13" s="309"/>
      <c r="B13" s="358" t="s">
        <v>383</v>
      </c>
      <c r="C13" s="611">
        <v>0</v>
      </c>
      <c r="D13" s="96">
        <v>1079</v>
      </c>
      <c r="E13" s="627">
        <f>D13/$D24</f>
        <v>0.8274539877300614</v>
      </c>
      <c r="F13" s="309"/>
      <c r="G13" s="628"/>
      <c r="H13" s="620"/>
      <c r="I13" s="621" t="s">
        <v>389</v>
      </c>
      <c r="J13" s="164">
        <v>160</v>
      </c>
      <c r="K13" s="622">
        <f t="shared" si="0"/>
        <v>0.12269938650306748</v>
      </c>
    </row>
    <row r="14" spans="1:11" x14ac:dyDescent="0.45">
      <c r="A14" s="309"/>
      <c r="B14" s="358" t="s">
        <v>393</v>
      </c>
      <c r="C14" s="614">
        <v>1</v>
      </c>
      <c r="D14" s="96">
        <v>197</v>
      </c>
      <c r="E14" s="627">
        <f>D14/$D24</f>
        <v>0.15107361963190183</v>
      </c>
      <c r="F14" s="309"/>
      <c r="G14" s="607" t="s">
        <v>394</v>
      </c>
      <c r="H14" s="608" t="s">
        <v>395</v>
      </c>
      <c r="I14" s="609" t="s">
        <v>382</v>
      </c>
      <c r="J14" s="244">
        <v>1273</v>
      </c>
      <c r="K14" s="610">
        <f t="shared" si="0"/>
        <v>0.97622699386503065</v>
      </c>
    </row>
    <row r="15" spans="1:11" x14ac:dyDescent="0.45">
      <c r="A15" s="309"/>
      <c r="B15" s="232" t="s">
        <v>396</v>
      </c>
      <c r="C15" s="621">
        <v>2</v>
      </c>
      <c r="D15" s="96">
        <v>28</v>
      </c>
      <c r="E15" s="629">
        <f>D15/$D24</f>
        <v>2.1472392638036811E-2</v>
      </c>
      <c r="F15" s="309"/>
      <c r="G15" s="617"/>
      <c r="H15" s="540"/>
      <c r="I15" s="614" t="s">
        <v>384</v>
      </c>
      <c r="J15" s="96">
        <v>25</v>
      </c>
      <c r="K15" s="615">
        <f t="shared" si="0"/>
        <v>1.9171779141104295E-2</v>
      </c>
    </row>
    <row r="16" spans="1:11" x14ac:dyDescent="0.45">
      <c r="A16" s="309"/>
      <c r="B16" s="605" t="s">
        <v>397</v>
      </c>
      <c r="C16" s="558"/>
      <c r="D16" s="625"/>
      <c r="E16" s="626"/>
      <c r="F16" s="309"/>
      <c r="G16" s="617"/>
      <c r="H16" s="620"/>
      <c r="I16" s="621" t="s">
        <v>389</v>
      </c>
      <c r="J16" s="96">
        <v>6</v>
      </c>
      <c r="K16" s="622">
        <f t="shared" si="0"/>
        <v>4.601226993865031E-3</v>
      </c>
    </row>
    <row r="17" spans="1:14" x14ac:dyDescent="0.45">
      <c r="A17" s="309"/>
      <c r="B17" s="358" t="s">
        <v>398</v>
      </c>
      <c r="C17" s="611">
        <v>0</v>
      </c>
      <c r="D17" s="96">
        <v>1192</v>
      </c>
      <c r="E17" s="627">
        <f>D17/$D24</f>
        <v>0.91411042944785281</v>
      </c>
      <c r="F17" s="309"/>
      <c r="G17" s="617"/>
      <c r="H17" s="540" t="s">
        <v>399</v>
      </c>
      <c r="I17" s="611" t="s">
        <v>382</v>
      </c>
      <c r="J17" s="244">
        <v>1076</v>
      </c>
      <c r="K17" s="615">
        <f t="shared" si="0"/>
        <v>0.82515337423312884</v>
      </c>
    </row>
    <row r="18" spans="1:14" x14ac:dyDescent="0.45">
      <c r="A18" s="309"/>
      <c r="B18" s="358" t="s">
        <v>400</v>
      </c>
      <c r="C18" s="614">
        <v>1</v>
      </c>
      <c r="D18" s="96">
        <v>80</v>
      </c>
      <c r="E18" s="627">
        <f>D18/$D24</f>
        <v>6.1349693251533742E-2</v>
      </c>
      <c r="F18" s="309"/>
      <c r="G18" s="617"/>
      <c r="H18" s="540"/>
      <c r="I18" s="618" t="s">
        <v>389</v>
      </c>
      <c r="J18" s="96">
        <v>122</v>
      </c>
      <c r="K18" s="615">
        <f t="shared" si="0"/>
        <v>9.3558282208588958E-2</v>
      </c>
    </row>
    <row r="19" spans="1:14" x14ac:dyDescent="0.45">
      <c r="A19" s="309"/>
      <c r="B19" s="232" t="s">
        <v>401</v>
      </c>
      <c r="C19" s="623">
        <v>2</v>
      </c>
      <c r="D19" s="96">
        <v>32</v>
      </c>
      <c r="E19" s="629">
        <f>D19/$D24</f>
        <v>2.4539877300613498E-2</v>
      </c>
      <c r="F19" s="309"/>
      <c r="G19" s="628"/>
      <c r="H19" s="620"/>
      <c r="I19" s="623" t="s">
        <v>402</v>
      </c>
      <c r="J19" s="164">
        <v>106</v>
      </c>
      <c r="K19" s="622">
        <f t="shared" si="0"/>
        <v>8.1288343558282211E-2</v>
      </c>
    </row>
    <row r="20" spans="1:14" x14ac:dyDescent="0.45">
      <c r="A20" s="309"/>
      <c r="B20" s="605" t="s">
        <v>403</v>
      </c>
      <c r="C20" s="558"/>
      <c r="D20" s="625"/>
      <c r="E20" s="626"/>
      <c r="F20" s="309"/>
      <c r="G20" s="607" t="s">
        <v>404</v>
      </c>
      <c r="H20" s="608" t="s">
        <v>405</v>
      </c>
      <c r="I20" s="609" t="s">
        <v>382</v>
      </c>
      <c r="J20" s="244">
        <v>1271</v>
      </c>
      <c r="K20" s="610">
        <f t="shared" si="0"/>
        <v>0.97469325153374231</v>
      </c>
    </row>
    <row r="21" spans="1:14" x14ac:dyDescent="0.45">
      <c r="A21" s="309"/>
      <c r="B21" s="358" t="s">
        <v>398</v>
      </c>
      <c r="C21" s="611">
        <v>0</v>
      </c>
      <c r="D21" s="96">
        <v>1007</v>
      </c>
      <c r="E21" s="627">
        <f>D21/$D24</f>
        <v>0.77223926380368102</v>
      </c>
      <c r="F21" s="309"/>
      <c r="G21" s="617"/>
      <c r="H21" s="540"/>
      <c r="I21" s="618" t="s">
        <v>389</v>
      </c>
      <c r="J21" s="96">
        <v>16</v>
      </c>
      <c r="K21" s="615">
        <f t="shared" si="0"/>
        <v>1.2269938650306749E-2</v>
      </c>
    </row>
    <row r="22" spans="1:14" x14ac:dyDescent="0.45">
      <c r="A22" s="309"/>
      <c r="B22" s="358" t="s">
        <v>400</v>
      </c>
      <c r="C22" s="614">
        <v>1</v>
      </c>
      <c r="D22" s="96">
        <v>249</v>
      </c>
      <c r="E22" s="627">
        <f>D22/$D24</f>
        <v>0.19095092024539878</v>
      </c>
      <c r="F22" s="309"/>
      <c r="G22" s="617"/>
      <c r="H22" s="620"/>
      <c r="I22" s="623" t="s">
        <v>402</v>
      </c>
      <c r="J22" s="164">
        <v>17</v>
      </c>
      <c r="K22" s="622">
        <f t="shared" si="0"/>
        <v>1.303680981595092E-2</v>
      </c>
    </row>
    <row r="23" spans="1:14" x14ac:dyDescent="0.45">
      <c r="A23" s="309"/>
      <c r="B23" s="232" t="s">
        <v>401</v>
      </c>
      <c r="C23" s="623">
        <v>2</v>
      </c>
      <c r="D23" s="96">
        <v>48</v>
      </c>
      <c r="E23" s="629">
        <f>D23/$D24</f>
        <v>3.6809815950920248E-2</v>
      </c>
      <c r="F23" s="630"/>
      <c r="G23" s="617"/>
      <c r="H23" s="608" t="s">
        <v>406</v>
      </c>
      <c r="I23" s="609" t="s">
        <v>382</v>
      </c>
      <c r="J23" s="244">
        <v>1210</v>
      </c>
      <c r="K23" s="610">
        <f t="shared" si="0"/>
        <v>0.92791411042944782</v>
      </c>
    </row>
    <row r="24" spans="1:14" x14ac:dyDescent="0.45">
      <c r="A24" s="309"/>
      <c r="B24" s="631" t="s">
        <v>71</v>
      </c>
      <c r="C24" s="632"/>
      <c r="D24" s="595">
        <v>1304</v>
      </c>
      <c r="E24" s="633">
        <v>1</v>
      </c>
      <c r="F24" s="309"/>
      <c r="G24" s="617"/>
      <c r="H24" s="540"/>
      <c r="I24" s="618" t="s">
        <v>389</v>
      </c>
      <c r="J24" s="96">
        <v>43</v>
      </c>
      <c r="K24" s="615">
        <f t="shared" si="0"/>
        <v>3.2975460122699383E-2</v>
      </c>
    </row>
    <row r="25" spans="1:14" x14ac:dyDescent="0.45">
      <c r="A25" s="309"/>
      <c r="B25" s="634" t="s">
        <v>567</v>
      </c>
      <c r="C25" s="309"/>
      <c r="D25" s="309"/>
      <c r="E25" s="309"/>
      <c r="F25" s="309"/>
      <c r="G25" s="617"/>
      <c r="H25" s="620"/>
      <c r="I25" s="623" t="s">
        <v>402</v>
      </c>
      <c r="J25" s="164">
        <v>51</v>
      </c>
      <c r="K25" s="622">
        <f t="shared" si="0"/>
        <v>3.9110429447852764E-2</v>
      </c>
    </row>
    <row r="26" spans="1:14" x14ac:dyDescent="0.45">
      <c r="A26" s="309"/>
      <c r="B26" s="309"/>
      <c r="C26" s="309"/>
      <c r="D26" s="309"/>
      <c r="E26" s="309"/>
      <c r="F26" s="309"/>
      <c r="G26" s="617"/>
      <c r="H26" s="608" t="s">
        <v>407</v>
      </c>
      <c r="I26" s="609" t="s">
        <v>382</v>
      </c>
      <c r="J26" s="244">
        <v>1154</v>
      </c>
      <c r="K26" s="610">
        <f t="shared" si="0"/>
        <v>0.88496932515337423</v>
      </c>
    </row>
    <row r="27" spans="1:14" x14ac:dyDescent="0.45">
      <c r="A27" s="309"/>
      <c r="B27" s="309"/>
      <c r="C27" s="309"/>
      <c r="D27" s="309"/>
      <c r="E27" s="309"/>
      <c r="F27" s="309"/>
      <c r="G27" s="617"/>
      <c r="H27" s="540"/>
      <c r="I27" s="618" t="s">
        <v>389</v>
      </c>
      <c r="J27" s="96">
        <v>96</v>
      </c>
      <c r="K27" s="615">
        <f t="shared" si="0"/>
        <v>7.3619631901840496E-2</v>
      </c>
    </row>
    <row r="28" spans="1:14" x14ac:dyDescent="0.45">
      <c r="A28" s="309"/>
      <c r="B28" s="309"/>
      <c r="C28" s="309"/>
      <c r="D28" s="309"/>
      <c r="E28" s="309"/>
      <c r="F28" s="309"/>
      <c r="G28" s="617"/>
      <c r="H28" s="620"/>
      <c r="I28" s="623" t="s">
        <v>402</v>
      </c>
      <c r="J28" s="96">
        <v>54</v>
      </c>
      <c r="K28" s="622">
        <f t="shared" si="0"/>
        <v>4.1411042944785273E-2</v>
      </c>
    </row>
    <row r="29" spans="1:14" x14ac:dyDescent="0.45">
      <c r="A29" s="309"/>
      <c r="B29" s="309"/>
      <c r="C29" s="309"/>
      <c r="D29" s="309"/>
      <c r="E29" s="309"/>
      <c r="F29" s="309"/>
      <c r="G29" s="617"/>
      <c r="H29" s="540" t="s">
        <v>408</v>
      </c>
      <c r="I29" s="611" t="s">
        <v>382</v>
      </c>
      <c r="J29" s="244">
        <v>1271</v>
      </c>
      <c r="K29" s="615">
        <f t="shared" si="0"/>
        <v>0.97469325153374231</v>
      </c>
      <c r="N29" s="64"/>
    </row>
    <row r="30" spans="1:14" x14ac:dyDescent="0.45">
      <c r="A30" s="309"/>
      <c r="B30" s="309"/>
      <c r="C30" s="309"/>
      <c r="D30" s="309"/>
      <c r="E30" s="309"/>
      <c r="F30" s="309"/>
      <c r="G30" s="617"/>
      <c r="H30" s="540"/>
      <c r="I30" s="618" t="s">
        <v>389</v>
      </c>
      <c r="J30" s="96">
        <v>23</v>
      </c>
      <c r="K30" s="615">
        <f t="shared" si="0"/>
        <v>1.763803680981595E-2</v>
      </c>
    </row>
    <row r="31" spans="1:14" x14ac:dyDescent="0.45">
      <c r="A31" s="309"/>
      <c r="B31" s="309"/>
      <c r="C31" s="309"/>
      <c r="D31" s="309"/>
      <c r="E31" s="309"/>
      <c r="F31" s="309"/>
      <c r="G31" s="628"/>
      <c r="H31" s="620"/>
      <c r="I31" s="623" t="s">
        <v>402</v>
      </c>
      <c r="J31" s="164">
        <v>10</v>
      </c>
      <c r="K31" s="622">
        <f t="shared" si="0"/>
        <v>7.6687116564417178E-3</v>
      </c>
    </row>
    <row r="32" spans="1:14" ht="15" customHeight="1" x14ac:dyDescent="0.45">
      <c r="A32" s="309"/>
      <c r="B32" s="309"/>
      <c r="C32" s="309"/>
      <c r="D32" s="309"/>
      <c r="E32" s="309"/>
      <c r="F32" s="309"/>
      <c r="G32" s="607" t="s">
        <v>409</v>
      </c>
      <c r="H32" s="608" t="s">
        <v>410</v>
      </c>
      <c r="I32" s="609" t="s">
        <v>382</v>
      </c>
      <c r="J32" s="244">
        <v>1214</v>
      </c>
      <c r="K32" s="610">
        <f t="shared" si="0"/>
        <v>0.93098159509202449</v>
      </c>
    </row>
    <row r="33" spans="1:14" x14ac:dyDescent="0.45">
      <c r="A33" s="309"/>
      <c r="B33" s="309"/>
      <c r="C33" s="309"/>
      <c r="D33" s="309"/>
      <c r="E33" s="309"/>
      <c r="F33" s="309"/>
      <c r="G33" s="617"/>
      <c r="H33" s="540"/>
      <c r="I33" s="618" t="s">
        <v>389</v>
      </c>
      <c r="J33" s="96">
        <v>34</v>
      </c>
      <c r="K33" s="615">
        <f t="shared" si="0"/>
        <v>2.6073619631901839E-2</v>
      </c>
    </row>
    <row r="34" spans="1:14" x14ac:dyDescent="0.45">
      <c r="A34" s="309"/>
      <c r="B34" s="309"/>
      <c r="C34" s="309"/>
      <c r="D34" s="309"/>
      <c r="E34" s="309"/>
      <c r="F34" s="309"/>
      <c r="G34" s="617"/>
      <c r="H34" s="620"/>
      <c r="I34" s="623" t="s">
        <v>402</v>
      </c>
      <c r="J34" s="164">
        <v>56</v>
      </c>
      <c r="K34" s="622">
        <f t="shared" si="0"/>
        <v>4.2944785276073622E-2</v>
      </c>
    </row>
    <row r="35" spans="1:14" x14ac:dyDescent="0.45">
      <c r="A35" s="309"/>
      <c r="B35" s="309"/>
      <c r="C35" s="309"/>
      <c r="D35" s="309"/>
      <c r="E35" s="309"/>
      <c r="F35" s="309"/>
      <c r="G35" s="617"/>
      <c r="H35" s="608" t="s">
        <v>411</v>
      </c>
      <c r="I35" s="609" t="s">
        <v>382</v>
      </c>
      <c r="J35" s="244">
        <v>1253</v>
      </c>
      <c r="K35" s="610">
        <f t="shared" si="0"/>
        <v>0.96088957055214719</v>
      </c>
    </row>
    <row r="36" spans="1:14" x14ac:dyDescent="0.45">
      <c r="A36" s="309"/>
      <c r="B36" s="309"/>
      <c r="C36" s="309"/>
      <c r="D36" s="309"/>
      <c r="E36" s="309"/>
      <c r="F36" s="309"/>
      <c r="G36" s="617"/>
      <c r="H36" s="540"/>
      <c r="I36" s="618" t="s">
        <v>389</v>
      </c>
      <c r="J36" s="96">
        <v>23</v>
      </c>
      <c r="K36" s="615">
        <f t="shared" si="0"/>
        <v>1.763803680981595E-2</v>
      </c>
      <c r="N36" s="64"/>
    </row>
    <row r="37" spans="1:14" x14ac:dyDescent="0.45">
      <c r="A37" s="309"/>
      <c r="B37" s="309"/>
      <c r="C37" s="309"/>
      <c r="D37" s="309"/>
      <c r="E37" s="309"/>
      <c r="F37" s="309"/>
      <c r="G37" s="617"/>
      <c r="H37" s="620"/>
      <c r="I37" s="623" t="s">
        <v>402</v>
      </c>
      <c r="J37" s="96">
        <v>28</v>
      </c>
      <c r="K37" s="622">
        <f t="shared" si="0"/>
        <v>2.1472392638036811E-2</v>
      </c>
    </row>
    <row r="38" spans="1:14" x14ac:dyDescent="0.45">
      <c r="A38" s="309"/>
      <c r="B38" s="309"/>
      <c r="C38" s="309"/>
      <c r="D38" s="309"/>
      <c r="E38" s="309"/>
      <c r="F38" s="309"/>
      <c r="G38" s="617"/>
      <c r="H38" s="540" t="s">
        <v>412</v>
      </c>
      <c r="I38" s="611" t="s">
        <v>382</v>
      </c>
      <c r="J38" s="244">
        <v>1272</v>
      </c>
      <c r="K38" s="615">
        <f t="shared" si="0"/>
        <v>0.97546012269938653</v>
      </c>
    </row>
    <row r="39" spans="1:14" x14ac:dyDescent="0.45">
      <c r="A39" s="309"/>
      <c r="B39" s="309"/>
      <c r="C39" s="309"/>
      <c r="D39" s="309"/>
      <c r="E39" s="309"/>
      <c r="F39" s="309"/>
      <c r="G39" s="617"/>
      <c r="H39" s="540"/>
      <c r="I39" s="618" t="s">
        <v>389</v>
      </c>
      <c r="J39" s="96">
        <v>22</v>
      </c>
      <c r="K39" s="615">
        <f t="shared" si="0"/>
        <v>1.6871165644171779E-2</v>
      </c>
    </row>
    <row r="40" spans="1:14" x14ac:dyDescent="0.45">
      <c r="A40" s="309"/>
      <c r="B40" s="309"/>
      <c r="C40" s="309"/>
      <c r="D40" s="309"/>
      <c r="E40" s="309"/>
      <c r="F40" s="309"/>
      <c r="G40" s="628"/>
      <c r="H40" s="620"/>
      <c r="I40" s="623" t="s">
        <v>402</v>
      </c>
      <c r="J40" s="164">
        <v>10</v>
      </c>
      <c r="K40" s="622">
        <f t="shared" si="0"/>
        <v>7.6687116564417178E-3</v>
      </c>
      <c r="L40" s="309"/>
    </row>
    <row r="41" spans="1:14" x14ac:dyDescent="0.45">
      <c r="A41" s="309"/>
      <c r="B41" s="309"/>
      <c r="C41" s="309"/>
      <c r="D41" s="309"/>
      <c r="E41" s="309"/>
      <c r="F41" s="309"/>
      <c r="G41" s="635"/>
      <c r="H41" s="636" t="s">
        <v>71</v>
      </c>
      <c r="I41" s="632"/>
      <c r="J41" s="480">
        <v>1304</v>
      </c>
      <c r="K41" s="434">
        <f>J41/J$41</f>
        <v>1</v>
      </c>
    </row>
    <row r="42" spans="1:14" x14ac:dyDescent="0.45">
      <c r="A42" s="309"/>
      <c r="B42" s="309"/>
      <c r="C42" s="309"/>
      <c r="D42" s="309"/>
      <c r="E42" s="309"/>
      <c r="F42" s="309"/>
      <c r="G42" s="634" t="s">
        <v>567</v>
      </c>
      <c r="H42" s="309"/>
      <c r="I42" s="309"/>
      <c r="J42" s="309"/>
      <c r="K42" s="309"/>
    </row>
  </sheetData>
  <mergeCells count="3">
    <mergeCell ref="B3:E3"/>
    <mergeCell ref="G3:K3"/>
    <mergeCell ref="G5:H5"/>
  </mergeCells>
  <hyperlinks>
    <hyperlink ref="B1" location="TOC!A1" display="TOC" xr:uid="{00000000-0004-0000-1700-000000000000}"/>
  </hyperlinks>
  <pageMargins left="0.70866141732283472" right="0.70866141732283472" top="0.74803149606299213" bottom="0.74803149606299213" header="0.31496062992125984" footer="0.31496062992125984"/>
  <pageSetup paperSize="9" scale="87" orientation="portrait" r:id="rId1"/>
  <headerFooter>
    <oddHeader>&amp;C&amp;F</oddHeader>
    <oddFooter>&amp;C&amp;A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FFF6D9"/>
  </sheetPr>
  <dimension ref="B1:AD76"/>
  <sheetViews>
    <sheetView zoomScale="90" zoomScaleNormal="90" zoomScaleSheetLayoutView="90" workbookViewId="0">
      <selection activeCell="P20" sqref="P20"/>
    </sheetView>
  </sheetViews>
  <sheetFormatPr defaultColWidth="9.1328125" defaultRowHeight="14.25" x14ac:dyDescent="0.45"/>
  <cols>
    <col min="1" max="1" width="9.1328125" style="54" customWidth="1"/>
    <col min="2" max="2" width="15.73046875" style="54" customWidth="1"/>
    <col min="3" max="3" width="16.1328125" style="54" customWidth="1"/>
    <col min="4" max="7" width="10.73046875" style="54" customWidth="1"/>
    <col min="8" max="9" width="11.1328125" style="54" customWidth="1"/>
    <col min="10" max="10" width="11.1328125" style="56" customWidth="1"/>
    <col min="11" max="11" width="14.59765625" style="54" customWidth="1"/>
    <col min="12" max="12" width="13.265625" style="68" customWidth="1"/>
    <col min="13" max="13" width="10.265625" style="68" customWidth="1"/>
    <col min="14" max="14" width="14.1328125" style="68" customWidth="1"/>
    <col min="15" max="15" width="13.59765625" style="54" customWidth="1"/>
    <col min="16" max="22" width="9.1328125" style="54"/>
    <col min="23" max="23" width="12.86328125" style="54" customWidth="1"/>
    <col min="24" max="24" width="14" style="54" customWidth="1"/>
    <col min="25" max="16384" width="9.1328125" style="54"/>
  </cols>
  <sheetData>
    <row r="1" spans="2:27" x14ac:dyDescent="0.45">
      <c r="B1" s="55" t="s">
        <v>46</v>
      </c>
      <c r="J1" s="54"/>
      <c r="N1" s="54"/>
    </row>
    <row r="2" spans="2:27" x14ac:dyDescent="0.45">
      <c r="J2" s="54"/>
      <c r="N2" s="54"/>
    </row>
    <row r="3" spans="2:27" ht="31.5" customHeight="1" x14ac:dyDescent="0.45">
      <c r="B3" s="865" t="s">
        <v>570</v>
      </c>
      <c r="C3" s="865"/>
      <c r="D3" s="865"/>
      <c r="E3" s="865"/>
      <c r="F3" s="865"/>
      <c r="G3" s="865"/>
      <c r="H3" s="865"/>
      <c r="I3" s="865"/>
      <c r="J3" s="865"/>
      <c r="K3" s="865"/>
      <c r="L3" s="865"/>
      <c r="M3" s="29"/>
      <c r="N3" s="290"/>
      <c r="O3" s="66"/>
    </row>
    <row r="4" spans="2:27" x14ac:dyDescent="0.45">
      <c r="B4" s="290"/>
      <c r="C4" s="33"/>
      <c r="D4" s="33"/>
      <c r="E4" s="33"/>
      <c r="F4" s="33"/>
      <c r="G4" s="33"/>
      <c r="H4" s="33"/>
      <c r="I4" s="33"/>
      <c r="J4" s="33"/>
      <c r="N4" s="54"/>
    </row>
    <row r="5" spans="2:27" ht="15" customHeight="1" x14ac:dyDescent="0.45">
      <c r="B5" s="847" t="s">
        <v>57</v>
      </c>
      <c r="C5" s="852" t="s">
        <v>508</v>
      </c>
      <c r="D5" s="852" t="s">
        <v>158</v>
      </c>
      <c r="E5" s="852"/>
      <c r="F5" s="852" t="s">
        <v>74</v>
      </c>
      <c r="G5" s="852"/>
      <c r="H5" s="852" t="s">
        <v>264</v>
      </c>
      <c r="I5" s="909" t="s">
        <v>3</v>
      </c>
      <c r="J5" s="909"/>
      <c r="K5" s="847" t="s">
        <v>77</v>
      </c>
      <c r="L5" s="960" t="s">
        <v>589</v>
      </c>
      <c r="M5" s="54"/>
      <c r="N5" s="54"/>
    </row>
    <row r="6" spans="2:27" ht="19.5" customHeight="1" x14ac:dyDescent="0.45">
      <c r="B6" s="848"/>
      <c r="C6" s="853"/>
      <c r="D6" s="890"/>
      <c r="E6" s="890"/>
      <c r="F6" s="890"/>
      <c r="G6" s="890"/>
      <c r="H6" s="853"/>
      <c r="I6" s="959"/>
      <c r="J6" s="959"/>
      <c r="K6" s="848"/>
      <c r="L6" s="961"/>
      <c r="M6" s="54"/>
      <c r="N6" s="54"/>
    </row>
    <row r="7" spans="2:27" ht="15" customHeight="1" x14ac:dyDescent="0.45">
      <c r="B7" s="849"/>
      <c r="C7" s="59" t="s">
        <v>4</v>
      </c>
      <c r="D7" s="59" t="s">
        <v>5</v>
      </c>
      <c r="E7" s="59" t="s">
        <v>6</v>
      </c>
      <c r="F7" s="141" t="s">
        <v>5</v>
      </c>
      <c r="G7" s="141" t="s">
        <v>6</v>
      </c>
      <c r="H7" s="141" t="s">
        <v>6</v>
      </c>
      <c r="I7" s="424" t="s">
        <v>5</v>
      </c>
      <c r="J7" s="424" t="s">
        <v>6</v>
      </c>
      <c r="K7" s="849"/>
      <c r="L7" s="962"/>
      <c r="M7" s="82"/>
      <c r="N7" s="54"/>
      <c r="O7" s="67"/>
      <c r="P7" s="579"/>
      <c r="Q7" s="72"/>
      <c r="X7" s="19"/>
      <c r="Y7" s="19"/>
      <c r="Z7" s="19"/>
      <c r="AA7" s="19"/>
    </row>
    <row r="8" spans="2:27" x14ac:dyDescent="0.45">
      <c r="B8" s="213" t="s">
        <v>7</v>
      </c>
      <c r="C8" s="96">
        <f>SUM(D8,F8,I8)</f>
        <v>148</v>
      </c>
      <c r="D8" s="244">
        <v>134</v>
      </c>
      <c r="E8" s="475">
        <f>D8/C8</f>
        <v>0.90540540540540537</v>
      </c>
      <c r="F8" s="244">
        <v>14</v>
      </c>
      <c r="G8" s="474">
        <f t="shared" ref="G8:G22" si="0">F8/C8</f>
        <v>9.45945945945946E-2</v>
      </c>
      <c r="H8" s="543">
        <f>E8+G8</f>
        <v>1</v>
      </c>
      <c r="I8" s="497">
        <v>0</v>
      </c>
      <c r="J8" s="544">
        <f t="shared" ref="J8:J22" si="1">I8/C8</f>
        <v>0</v>
      </c>
      <c r="K8" s="677" t="s">
        <v>32</v>
      </c>
      <c r="L8" s="303" t="s">
        <v>32</v>
      </c>
      <c r="M8" s="404"/>
      <c r="N8" s="54"/>
      <c r="O8" s="67"/>
      <c r="P8" s="579"/>
      <c r="Q8" s="72"/>
      <c r="X8" s="19"/>
      <c r="Y8" s="19"/>
      <c r="Z8" s="19"/>
      <c r="AA8" s="19"/>
    </row>
    <row r="9" spans="2:27" x14ac:dyDescent="0.45">
      <c r="B9" s="146" t="s">
        <v>8</v>
      </c>
      <c r="C9" s="96">
        <f>SUM(D9,F9,I9)</f>
        <v>181</v>
      </c>
      <c r="D9" s="96">
        <v>135</v>
      </c>
      <c r="E9" s="321">
        <f t="shared" ref="E9:E19" si="2">D9/C9</f>
        <v>0.7458563535911602</v>
      </c>
      <c r="F9" s="96">
        <v>45</v>
      </c>
      <c r="G9" s="477">
        <f t="shared" si="0"/>
        <v>0.24861878453038674</v>
      </c>
      <c r="H9" s="90">
        <f t="shared" ref="H9:H21" si="3">E9+G9</f>
        <v>0.99447513812154698</v>
      </c>
      <c r="I9" s="446">
        <v>1</v>
      </c>
      <c r="J9" s="545">
        <f t="shared" si="1"/>
        <v>5.5248618784530384E-3</v>
      </c>
      <c r="K9" s="105"/>
      <c r="L9" s="304"/>
      <c r="M9" s="405"/>
      <c r="N9" s="54"/>
      <c r="O9" s="67"/>
      <c r="P9" s="579"/>
      <c r="Q9" s="72"/>
      <c r="X9" s="19"/>
      <c r="Y9" s="19"/>
      <c r="Z9" s="36"/>
      <c r="AA9" s="20"/>
    </row>
    <row r="10" spans="2:27" x14ac:dyDescent="0.45">
      <c r="B10" s="146" t="s">
        <v>9</v>
      </c>
      <c r="C10" s="96">
        <f t="shared" ref="C10:C21" si="4">SUM(D10,F10,I10)</f>
        <v>197</v>
      </c>
      <c r="D10" s="96">
        <v>169</v>
      </c>
      <c r="E10" s="321">
        <f t="shared" si="2"/>
        <v>0.85786802030456855</v>
      </c>
      <c r="F10" s="96">
        <v>27</v>
      </c>
      <c r="G10" s="477">
        <f t="shared" si="0"/>
        <v>0.13705583756345177</v>
      </c>
      <c r="H10" s="90">
        <f t="shared" si="3"/>
        <v>0.99492385786802029</v>
      </c>
      <c r="I10" s="446">
        <v>1</v>
      </c>
      <c r="J10" s="545">
        <f t="shared" si="1"/>
        <v>5.076142131979695E-3</v>
      </c>
      <c r="K10" s="105" t="s">
        <v>32</v>
      </c>
      <c r="L10" s="304" t="s">
        <v>32</v>
      </c>
      <c r="M10" s="405"/>
      <c r="N10" s="54"/>
      <c r="O10" s="67"/>
      <c r="P10" s="579"/>
      <c r="Q10" s="72"/>
      <c r="X10" s="21"/>
      <c r="Y10" s="21"/>
      <c r="Z10" s="36"/>
      <c r="AA10" s="22"/>
    </row>
    <row r="11" spans="2:27" x14ac:dyDescent="0.45">
      <c r="B11" s="146" t="s">
        <v>10</v>
      </c>
      <c r="C11" s="96">
        <f t="shared" si="4"/>
        <v>190</v>
      </c>
      <c r="D11" s="96">
        <v>161</v>
      </c>
      <c r="E11" s="321">
        <f t="shared" si="2"/>
        <v>0.84736842105263155</v>
      </c>
      <c r="F11" s="96">
        <v>28</v>
      </c>
      <c r="G11" s="477">
        <f t="shared" si="0"/>
        <v>0.14736842105263157</v>
      </c>
      <c r="H11" s="90">
        <f t="shared" si="3"/>
        <v>0.99473684210526314</v>
      </c>
      <c r="I11" s="446">
        <v>1</v>
      </c>
      <c r="J11" s="545">
        <f t="shared" si="1"/>
        <v>5.263157894736842E-3</v>
      </c>
      <c r="K11" s="105" t="s">
        <v>32</v>
      </c>
      <c r="L11" s="304" t="s">
        <v>32</v>
      </c>
      <c r="M11" s="404"/>
      <c r="N11" s="23"/>
      <c r="O11" s="67"/>
      <c r="P11" s="579"/>
      <c r="Q11" s="72"/>
      <c r="V11" s="36"/>
      <c r="W11" s="26"/>
      <c r="X11" s="27"/>
      <c r="Y11" s="27"/>
      <c r="Z11" s="36"/>
      <c r="AA11" s="26"/>
    </row>
    <row r="12" spans="2:27" x14ac:dyDescent="0.45">
      <c r="B12" s="146" t="s">
        <v>11</v>
      </c>
      <c r="C12" s="96">
        <f t="shared" si="4"/>
        <v>241</v>
      </c>
      <c r="D12" s="96">
        <v>77</v>
      </c>
      <c r="E12" s="321">
        <f t="shared" si="2"/>
        <v>0.31950207468879666</v>
      </c>
      <c r="F12" s="96">
        <v>63</v>
      </c>
      <c r="G12" s="477">
        <f t="shared" si="0"/>
        <v>0.26141078838174275</v>
      </c>
      <c r="H12" s="90">
        <f t="shared" si="3"/>
        <v>0.58091286307053935</v>
      </c>
      <c r="I12" s="446">
        <v>101</v>
      </c>
      <c r="J12" s="545">
        <f t="shared" si="1"/>
        <v>0.41908713692946059</v>
      </c>
      <c r="K12" s="105" t="s">
        <v>31</v>
      </c>
      <c r="L12" s="304" t="s">
        <v>31</v>
      </c>
      <c r="N12" s="23"/>
      <c r="O12" s="67"/>
      <c r="P12" s="579"/>
      <c r="Q12" s="72"/>
      <c r="V12" s="36"/>
      <c r="W12" s="26"/>
      <c r="X12" s="21"/>
      <c r="Y12" s="21"/>
      <c r="Z12" s="36"/>
      <c r="AA12" s="22"/>
    </row>
    <row r="13" spans="2:27" x14ac:dyDescent="0.45">
      <c r="B13" s="146" t="s">
        <v>323</v>
      </c>
      <c r="C13" s="96">
        <f t="shared" si="4"/>
        <v>306</v>
      </c>
      <c r="D13" s="96">
        <v>150</v>
      </c>
      <c r="E13" s="321">
        <f t="shared" si="2"/>
        <v>0.49019607843137253</v>
      </c>
      <c r="F13" s="96">
        <v>73</v>
      </c>
      <c r="G13" s="477">
        <f t="shared" si="0"/>
        <v>0.23856209150326799</v>
      </c>
      <c r="H13" s="90">
        <f t="shared" si="3"/>
        <v>0.72875816993464049</v>
      </c>
      <c r="I13" s="446">
        <v>83</v>
      </c>
      <c r="J13" s="545">
        <f t="shared" si="1"/>
        <v>0.27124183006535946</v>
      </c>
      <c r="K13" s="725" t="s">
        <v>31</v>
      </c>
      <c r="L13" s="288" t="s">
        <v>31</v>
      </c>
      <c r="N13" s="23"/>
      <c r="O13" s="67"/>
      <c r="P13" s="579"/>
      <c r="Q13" s="72"/>
      <c r="V13" s="36"/>
      <c r="W13" s="26"/>
      <c r="X13" s="27"/>
      <c r="Y13" s="27"/>
      <c r="Z13" s="36"/>
      <c r="AA13" s="26"/>
    </row>
    <row r="14" spans="2:27" x14ac:dyDescent="0.45">
      <c r="B14" s="146" t="s">
        <v>52</v>
      </c>
      <c r="C14" s="96">
        <f t="shared" si="4"/>
        <v>183</v>
      </c>
      <c r="D14" s="96">
        <v>149</v>
      </c>
      <c r="E14" s="321">
        <f t="shared" si="2"/>
        <v>0.81420765027322406</v>
      </c>
      <c r="F14" s="96">
        <v>24</v>
      </c>
      <c r="G14" s="477">
        <f t="shared" si="0"/>
        <v>0.13114754098360656</v>
      </c>
      <c r="H14" s="90">
        <f t="shared" si="3"/>
        <v>0.94535519125683065</v>
      </c>
      <c r="I14" s="446">
        <v>10</v>
      </c>
      <c r="J14" s="545">
        <f t="shared" si="1"/>
        <v>5.4644808743169397E-2</v>
      </c>
      <c r="K14" s="105" t="s">
        <v>20</v>
      </c>
      <c r="L14" s="304" t="s">
        <v>32</v>
      </c>
      <c r="N14" s="23"/>
      <c r="O14" s="580"/>
      <c r="P14" s="579"/>
      <c r="Q14" s="72"/>
      <c r="V14" s="36"/>
      <c r="W14" s="26"/>
      <c r="X14" s="27"/>
      <c r="Y14" s="27"/>
      <c r="Z14" s="36"/>
      <c r="AA14" s="26"/>
    </row>
    <row r="15" spans="2:27" x14ac:dyDescent="0.45">
      <c r="B15" s="146" t="s">
        <v>13</v>
      </c>
      <c r="C15" s="96">
        <f t="shared" si="4"/>
        <v>346</v>
      </c>
      <c r="D15" s="96">
        <v>254</v>
      </c>
      <c r="E15" s="321">
        <f t="shared" si="2"/>
        <v>0.73410404624277459</v>
      </c>
      <c r="F15" s="96">
        <v>69</v>
      </c>
      <c r="G15" s="477">
        <f t="shared" si="0"/>
        <v>0.19942196531791909</v>
      </c>
      <c r="H15" s="90">
        <f t="shared" si="3"/>
        <v>0.9335260115606937</v>
      </c>
      <c r="I15" s="446">
        <v>23</v>
      </c>
      <c r="J15" s="545">
        <f t="shared" si="1"/>
        <v>6.6473988439306353E-2</v>
      </c>
      <c r="K15" s="105"/>
      <c r="L15" s="304" t="s">
        <v>32</v>
      </c>
      <c r="M15" s="404"/>
      <c r="N15" s="23"/>
      <c r="O15" s="67"/>
      <c r="P15" s="579"/>
      <c r="Q15" s="72"/>
      <c r="V15" s="36"/>
      <c r="W15" s="26"/>
      <c r="X15" s="27"/>
      <c r="Y15" s="27"/>
      <c r="Z15" s="36"/>
      <c r="AA15" s="26"/>
    </row>
    <row r="16" spans="2:27" x14ac:dyDescent="0.45">
      <c r="B16" s="146" t="s">
        <v>53</v>
      </c>
      <c r="C16" s="96">
        <f t="shared" si="4"/>
        <v>228</v>
      </c>
      <c r="D16" s="96">
        <v>177</v>
      </c>
      <c r="E16" s="321">
        <f t="shared" si="2"/>
        <v>0.77631578947368418</v>
      </c>
      <c r="F16" s="96">
        <v>49</v>
      </c>
      <c r="G16" s="477">
        <f t="shared" si="0"/>
        <v>0.21491228070175439</v>
      </c>
      <c r="H16" s="90">
        <f t="shared" si="3"/>
        <v>0.99122807017543857</v>
      </c>
      <c r="I16" s="446">
        <v>2</v>
      </c>
      <c r="J16" s="545">
        <f t="shared" si="1"/>
        <v>8.771929824561403E-3</v>
      </c>
      <c r="K16" s="726"/>
      <c r="L16" s="286" t="s">
        <v>32</v>
      </c>
      <c r="M16" s="404"/>
      <c r="N16" s="23"/>
      <c r="O16" s="67"/>
      <c r="P16" s="579"/>
      <c r="Q16" s="72"/>
      <c r="V16" s="36"/>
      <c r="W16" s="26"/>
      <c r="X16" s="27"/>
      <c r="Y16" s="27"/>
      <c r="Z16" s="36"/>
      <c r="AA16" s="26"/>
    </row>
    <row r="17" spans="2:30" x14ac:dyDescent="0.45">
      <c r="B17" s="146" t="s">
        <v>54</v>
      </c>
      <c r="C17" s="96">
        <f t="shared" si="4"/>
        <v>96</v>
      </c>
      <c r="D17" s="96">
        <v>87</v>
      </c>
      <c r="E17" s="321">
        <f t="shared" si="2"/>
        <v>0.90625</v>
      </c>
      <c r="F17" s="96">
        <v>6</v>
      </c>
      <c r="G17" s="477">
        <f t="shared" si="0"/>
        <v>6.25E-2</v>
      </c>
      <c r="H17" s="90">
        <f t="shared" si="3"/>
        <v>0.96875</v>
      </c>
      <c r="I17" s="446">
        <v>3</v>
      </c>
      <c r="J17" s="545">
        <f t="shared" si="1"/>
        <v>3.125E-2</v>
      </c>
      <c r="K17" s="105" t="s">
        <v>32</v>
      </c>
      <c r="L17" s="304" t="s">
        <v>32</v>
      </c>
      <c r="M17" s="404"/>
      <c r="N17" s="23"/>
      <c r="O17" s="67"/>
      <c r="P17" s="579"/>
      <c r="Q17" s="72"/>
      <c r="V17" s="36"/>
      <c r="W17" s="26"/>
      <c r="X17" s="27"/>
      <c r="Y17" s="27"/>
      <c r="Z17" s="36"/>
      <c r="AA17" s="26"/>
    </row>
    <row r="18" spans="2:30" x14ac:dyDescent="0.45">
      <c r="B18" s="146" t="s">
        <v>55</v>
      </c>
      <c r="C18" s="96">
        <f t="shared" si="4"/>
        <v>164</v>
      </c>
      <c r="D18" s="96">
        <v>102</v>
      </c>
      <c r="E18" s="321">
        <f t="shared" si="2"/>
        <v>0.62195121951219512</v>
      </c>
      <c r="F18" s="96">
        <v>61</v>
      </c>
      <c r="G18" s="477">
        <f t="shared" si="0"/>
        <v>0.37195121951219512</v>
      </c>
      <c r="H18" s="90">
        <f t="shared" si="3"/>
        <v>0.99390243902439024</v>
      </c>
      <c r="I18" s="446">
        <v>1</v>
      </c>
      <c r="J18" s="545">
        <f t="shared" si="1"/>
        <v>6.0975609756097563E-3</v>
      </c>
      <c r="K18" s="105" t="s">
        <v>31</v>
      </c>
      <c r="L18" s="304" t="s">
        <v>31</v>
      </c>
      <c r="N18" s="23"/>
      <c r="O18" s="67"/>
      <c r="P18" s="579"/>
      <c r="Q18" s="72"/>
      <c r="V18" s="36"/>
      <c r="W18" s="26"/>
      <c r="X18" s="27"/>
      <c r="Y18" s="27"/>
      <c r="Z18" s="36"/>
      <c r="AA18" s="26"/>
    </row>
    <row r="19" spans="2:30" x14ac:dyDescent="0.45">
      <c r="B19" s="146" t="s">
        <v>56</v>
      </c>
      <c r="C19" s="96">
        <f t="shared" si="4"/>
        <v>314</v>
      </c>
      <c r="D19" s="96">
        <v>233</v>
      </c>
      <c r="E19" s="321">
        <f t="shared" si="2"/>
        <v>0.7420382165605095</v>
      </c>
      <c r="F19" s="96">
        <v>81</v>
      </c>
      <c r="G19" s="477">
        <f t="shared" si="0"/>
        <v>0.25796178343949044</v>
      </c>
      <c r="H19" s="90">
        <f t="shared" si="3"/>
        <v>1</v>
      </c>
      <c r="I19" s="446">
        <v>0</v>
      </c>
      <c r="J19" s="545">
        <f t="shared" si="1"/>
        <v>0</v>
      </c>
      <c r="K19" s="105"/>
      <c r="L19" s="304"/>
      <c r="N19" s="23"/>
      <c r="O19" s="581"/>
      <c r="P19" s="579"/>
      <c r="Q19" s="72"/>
      <c r="V19" s="36"/>
      <c r="W19" s="22"/>
      <c r="X19" s="21"/>
      <c r="Y19" s="21"/>
      <c r="Z19" s="36"/>
      <c r="AA19" s="22"/>
    </row>
    <row r="20" spans="2:30" x14ac:dyDescent="0.45">
      <c r="B20" s="146" t="s">
        <v>14</v>
      </c>
      <c r="C20" s="96">
        <f t="shared" si="4"/>
        <v>86</v>
      </c>
      <c r="D20" s="96">
        <v>77</v>
      </c>
      <c r="E20" s="321">
        <f>D20/C20</f>
        <v>0.89534883720930236</v>
      </c>
      <c r="F20" s="96">
        <v>9</v>
      </c>
      <c r="G20" s="477">
        <f t="shared" si="0"/>
        <v>0.10465116279069768</v>
      </c>
      <c r="H20" s="90">
        <f t="shared" si="3"/>
        <v>1</v>
      </c>
      <c r="I20" s="446">
        <v>0</v>
      </c>
      <c r="J20" s="545">
        <f t="shared" si="1"/>
        <v>0</v>
      </c>
      <c r="K20" s="105" t="s">
        <v>32</v>
      </c>
      <c r="L20" s="304" t="s">
        <v>32</v>
      </c>
      <c r="N20" s="23"/>
      <c r="O20" s="67"/>
      <c r="P20" s="579"/>
      <c r="Q20" s="72"/>
      <c r="V20" s="36"/>
      <c r="W20" s="26"/>
      <c r="X20" s="27"/>
      <c r="Y20" s="27"/>
      <c r="Z20" s="36"/>
      <c r="AA20" s="26"/>
    </row>
    <row r="21" spans="2:30" x14ac:dyDescent="0.45">
      <c r="B21" s="146" t="s">
        <v>358</v>
      </c>
      <c r="C21" s="96">
        <f t="shared" si="4"/>
        <v>201</v>
      </c>
      <c r="D21" s="96">
        <v>179</v>
      </c>
      <c r="E21" s="321">
        <f>D21/C21</f>
        <v>0.89054726368159209</v>
      </c>
      <c r="F21" s="96">
        <v>21</v>
      </c>
      <c r="G21" s="477">
        <f t="shared" si="0"/>
        <v>0.1044776119402985</v>
      </c>
      <c r="H21" s="90">
        <f t="shared" si="3"/>
        <v>0.99502487562189057</v>
      </c>
      <c r="I21" s="446">
        <v>1</v>
      </c>
      <c r="J21" s="545">
        <f t="shared" si="1"/>
        <v>4.9751243781094526E-3</v>
      </c>
      <c r="K21" s="171" t="s">
        <v>32</v>
      </c>
      <c r="L21" s="305" t="s">
        <v>32</v>
      </c>
      <c r="N21" s="23"/>
      <c r="V21" s="36"/>
      <c r="W21" s="26"/>
      <c r="X21" s="27"/>
      <c r="Y21" s="27"/>
      <c r="Z21" s="36"/>
      <c r="AA21" s="26"/>
    </row>
    <row r="22" spans="2:30" x14ac:dyDescent="0.45">
      <c r="B22" s="582" t="s">
        <v>71</v>
      </c>
      <c r="C22" s="482">
        <f>SUM(C8:C21)</f>
        <v>2881</v>
      </c>
      <c r="D22" s="482">
        <f>SUM(D8:D21)</f>
        <v>2084</v>
      </c>
      <c r="E22" s="583">
        <f>D22/C22</f>
        <v>0.72335994446372787</v>
      </c>
      <c r="F22" s="482">
        <f>SUM(F8:F21)</f>
        <v>570</v>
      </c>
      <c r="G22" s="584">
        <f t="shared" si="0"/>
        <v>0.19784796945505034</v>
      </c>
      <c r="H22" s="585">
        <f>E22+G22</f>
        <v>0.92120791391877821</v>
      </c>
      <c r="I22" s="586">
        <f>SUM(I8:I21)</f>
        <v>227</v>
      </c>
      <c r="J22" s="565">
        <f t="shared" si="1"/>
        <v>7.8792086081221804E-2</v>
      </c>
      <c r="K22" s="68"/>
      <c r="M22" s="54"/>
      <c r="N22" s="23"/>
      <c r="V22" s="36"/>
      <c r="W22" s="26"/>
      <c r="X22" s="27"/>
      <c r="Y22" s="27"/>
      <c r="Z22" s="36"/>
      <c r="AA22" s="26"/>
    </row>
    <row r="23" spans="2:30" x14ac:dyDescent="0.45">
      <c r="B23" s="215" t="s">
        <v>75</v>
      </c>
      <c r="C23" s="515">
        <f>C22-C13-C21</f>
        <v>2374</v>
      </c>
      <c r="D23" s="515">
        <f>D22-D13-D21</f>
        <v>1755</v>
      </c>
      <c r="E23" s="516">
        <f>D23/C23</f>
        <v>0.73925863521482726</v>
      </c>
      <c r="F23" s="515">
        <f>F22-F13-F21</f>
        <v>476</v>
      </c>
      <c r="G23" s="212">
        <f>F23/C23</f>
        <v>0.20050547598989049</v>
      </c>
      <c r="H23" s="546">
        <f>E23+G23</f>
        <v>0.9397641112047177</v>
      </c>
      <c r="I23" s="515">
        <f>I22-I13-I21</f>
        <v>143</v>
      </c>
      <c r="J23" s="551">
        <f>I23/C23</f>
        <v>6.0235888795282223E-2</v>
      </c>
      <c r="K23" s="68"/>
      <c r="M23" s="54"/>
      <c r="N23" s="23"/>
      <c r="V23" s="36"/>
      <c r="W23" s="26"/>
      <c r="X23" s="27"/>
      <c r="Y23" s="27"/>
      <c r="Z23" s="36"/>
      <c r="AA23" s="26"/>
    </row>
    <row r="24" spans="2:30" x14ac:dyDescent="0.45">
      <c r="B24" s="72" t="s">
        <v>568</v>
      </c>
      <c r="C24" s="72"/>
      <c r="D24" s="72"/>
      <c r="E24" s="72"/>
      <c r="F24" s="72"/>
      <c r="G24" s="72"/>
      <c r="H24" s="72"/>
      <c r="I24" s="72"/>
      <c r="J24" s="72"/>
      <c r="K24" s="24"/>
      <c r="L24" s="24"/>
      <c r="M24" s="24"/>
      <c r="N24" s="72"/>
      <c r="O24" s="64"/>
      <c r="R24" s="64"/>
      <c r="V24" s="25"/>
      <c r="W24" s="36"/>
      <c r="X24" s="26"/>
      <c r="Y24" s="36"/>
      <c r="Z24" s="26"/>
      <c r="AA24" s="27"/>
      <c r="AB24" s="27"/>
      <c r="AC24" s="36"/>
      <c r="AD24" s="26"/>
    </row>
    <row r="25" spans="2:30" x14ac:dyDescent="0.45">
      <c r="B25" s="933" t="s">
        <v>586</v>
      </c>
      <c r="C25" s="933"/>
      <c r="D25" s="933"/>
      <c r="E25" s="933"/>
      <c r="F25" s="933"/>
      <c r="G25" s="933"/>
      <c r="H25" s="933"/>
      <c r="I25" s="933"/>
      <c r="J25" s="933"/>
      <c r="K25" s="933"/>
      <c r="L25" s="933"/>
      <c r="M25" s="933"/>
      <c r="N25" s="933"/>
      <c r="O25" s="56"/>
      <c r="P25" s="64"/>
      <c r="Q25" s="23"/>
      <c r="R25" s="13"/>
      <c r="S25" s="28"/>
      <c r="T25" s="28"/>
      <c r="U25" s="25"/>
      <c r="V25" s="25"/>
      <c r="W25" s="36"/>
      <c r="X25" s="26"/>
      <c r="Y25" s="36"/>
      <c r="Z25" s="26"/>
      <c r="AA25" s="27"/>
      <c r="AB25" s="27"/>
      <c r="AC25" s="36"/>
      <c r="AD25" s="26"/>
    </row>
    <row r="26" spans="2:30" x14ac:dyDescent="0.45">
      <c r="B26" s="56" t="s">
        <v>612</v>
      </c>
    </row>
    <row r="27" spans="2:30" x14ac:dyDescent="0.45">
      <c r="B27" s="72" t="s">
        <v>213</v>
      </c>
      <c r="Q27" s="64"/>
    </row>
    <row r="28" spans="2:30" x14ac:dyDescent="0.45">
      <c r="B28" s="72" t="s">
        <v>465</v>
      </c>
    </row>
    <row r="29" spans="2:30" x14ac:dyDescent="0.45">
      <c r="B29" s="421" t="s">
        <v>468</v>
      </c>
      <c r="C29" s="56" t="s">
        <v>673</v>
      </c>
    </row>
    <row r="30" spans="2:30" x14ac:dyDescent="0.45">
      <c r="B30" s="422" t="s">
        <v>469</v>
      </c>
      <c r="C30" s="56" t="s">
        <v>674</v>
      </c>
    </row>
    <row r="31" spans="2:30" ht="15.75" x14ac:dyDescent="0.45">
      <c r="B31" s="72"/>
      <c r="K31" s="402"/>
    </row>
    <row r="32" spans="2:30" ht="31.5" customHeight="1" x14ac:dyDescent="0.45">
      <c r="B32" s="865" t="s">
        <v>662</v>
      </c>
      <c r="C32" s="865"/>
      <c r="D32" s="865"/>
      <c r="E32" s="865"/>
      <c r="F32" s="865"/>
      <c r="G32" s="865"/>
      <c r="H32" s="865"/>
      <c r="I32" s="865"/>
      <c r="J32" s="865"/>
      <c r="K32" s="865"/>
      <c r="L32" s="865"/>
      <c r="M32" s="865"/>
    </row>
    <row r="33" spans="2:24" x14ac:dyDescent="0.45">
      <c r="B33" s="33"/>
      <c r="C33" s="33"/>
      <c r="D33" s="33"/>
      <c r="E33" s="33"/>
      <c r="F33" s="33"/>
      <c r="G33" s="33"/>
      <c r="H33" s="33"/>
      <c r="I33" s="33"/>
      <c r="J33" s="33"/>
    </row>
    <row r="34" spans="2:24" ht="15" customHeight="1" x14ac:dyDescent="0.45">
      <c r="B34" s="847" t="s">
        <v>57</v>
      </c>
      <c r="C34" s="852" t="s">
        <v>332</v>
      </c>
      <c r="D34" s="852" t="s">
        <v>459</v>
      </c>
      <c r="E34" s="852"/>
      <c r="F34" s="852" t="s">
        <v>458</v>
      </c>
      <c r="G34" s="852"/>
      <c r="H34" s="852" t="s">
        <v>460</v>
      </c>
      <c r="I34" s="852"/>
      <c r="J34" s="852" t="s">
        <v>461</v>
      </c>
      <c r="K34" s="852"/>
      <c r="L34" s="847" t="s">
        <v>663</v>
      </c>
      <c r="M34" s="854"/>
      <c r="N34" s="852" t="s">
        <v>661</v>
      </c>
      <c r="O34" s="960" t="s">
        <v>576</v>
      </c>
    </row>
    <row r="35" spans="2:24" x14ac:dyDescent="0.45">
      <c r="B35" s="848"/>
      <c r="C35" s="890"/>
      <c r="D35" s="853"/>
      <c r="E35" s="853"/>
      <c r="F35" s="853"/>
      <c r="G35" s="853"/>
      <c r="H35" s="853"/>
      <c r="I35" s="853"/>
      <c r="J35" s="853"/>
      <c r="K35" s="853"/>
      <c r="L35" s="849"/>
      <c r="M35" s="855"/>
      <c r="N35" s="890"/>
      <c r="O35" s="961"/>
    </row>
    <row r="36" spans="2:24" ht="18" customHeight="1" x14ac:dyDescent="0.45">
      <c r="B36" s="849"/>
      <c r="C36" s="853"/>
      <c r="D36" s="135" t="s">
        <v>5</v>
      </c>
      <c r="E36" s="135" t="s">
        <v>6</v>
      </c>
      <c r="F36" s="135" t="s">
        <v>5</v>
      </c>
      <c r="G36" s="135" t="s">
        <v>6</v>
      </c>
      <c r="H36" s="135" t="s">
        <v>5</v>
      </c>
      <c r="I36" s="135" t="s">
        <v>6</v>
      </c>
      <c r="J36" s="135" t="s">
        <v>5</v>
      </c>
      <c r="K36" s="135" t="s">
        <v>6</v>
      </c>
      <c r="L36" s="297" t="s">
        <v>5</v>
      </c>
      <c r="M36" s="136" t="s">
        <v>6</v>
      </c>
      <c r="N36" s="853"/>
      <c r="O36" s="962"/>
      <c r="X36" s="403"/>
    </row>
    <row r="37" spans="2:24" x14ac:dyDescent="0.45">
      <c r="B37" s="358" t="s">
        <v>7</v>
      </c>
      <c r="C37" s="573">
        <f>SUM(D37,F37,H37,J37)</f>
        <v>134</v>
      </c>
      <c r="D37" s="457">
        <v>1</v>
      </c>
      <c r="E37" s="574">
        <f t="shared" ref="E37:E52" si="5">D37/$C37</f>
        <v>7.462686567164179E-3</v>
      </c>
      <c r="F37" s="457">
        <v>85</v>
      </c>
      <c r="G37" s="574">
        <f t="shared" ref="G37:G52" si="6">F37/$C37</f>
        <v>0.63432835820895528</v>
      </c>
      <c r="H37" s="96">
        <v>28</v>
      </c>
      <c r="I37" s="574">
        <f t="shared" ref="I37:I52" si="7">H37/$C37</f>
        <v>0.20895522388059701</v>
      </c>
      <c r="J37" s="575">
        <v>20</v>
      </c>
      <c r="K37" s="574">
        <f t="shared" ref="K37:K52" si="8">J37/$C37</f>
        <v>0.14925373134328357</v>
      </c>
      <c r="L37" s="576">
        <f>SUM(F37,H37,J37)</f>
        <v>133</v>
      </c>
      <c r="M37" s="357">
        <f t="shared" ref="M37:M52" si="9">L37/$C37</f>
        <v>0.9925373134328358</v>
      </c>
      <c r="N37" s="244" t="s">
        <v>32</v>
      </c>
      <c r="O37" s="303" t="s">
        <v>32</v>
      </c>
      <c r="R37" s="579"/>
      <c r="S37" s="31"/>
    </row>
    <row r="38" spans="2:24" ht="15" customHeight="1" x14ac:dyDescent="0.45">
      <c r="B38" s="358" t="s">
        <v>8</v>
      </c>
      <c r="C38" s="573">
        <f t="shared" ref="C38:C50" si="10">SUM(D38,F38,H38,J38)</f>
        <v>135</v>
      </c>
      <c r="D38" s="457">
        <v>1</v>
      </c>
      <c r="E38" s="574">
        <f t="shared" si="5"/>
        <v>7.4074074074074077E-3</v>
      </c>
      <c r="F38" s="457">
        <v>21</v>
      </c>
      <c r="G38" s="574">
        <f t="shared" si="6"/>
        <v>0.15555555555555556</v>
      </c>
      <c r="H38" s="96">
        <v>86</v>
      </c>
      <c r="I38" s="574">
        <f t="shared" si="7"/>
        <v>0.63703703703703707</v>
      </c>
      <c r="J38" s="575">
        <v>27</v>
      </c>
      <c r="K38" s="574">
        <f t="shared" si="8"/>
        <v>0.2</v>
      </c>
      <c r="L38" s="576">
        <f t="shared" ref="L38:L50" si="11">SUM(F38,H38,J38)</f>
        <v>134</v>
      </c>
      <c r="M38" s="343">
        <f t="shared" si="9"/>
        <v>0.99259259259259258</v>
      </c>
      <c r="N38" s="96" t="s">
        <v>32</v>
      </c>
      <c r="O38" s="304" t="s">
        <v>336</v>
      </c>
      <c r="Q38" s="403"/>
      <c r="R38" s="579"/>
      <c r="S38" s="31"/>
    </row>
    <row r="39" spans="2:24" x14ac:dyDescent="0.45">
      <c r="B39" s="358" t="s">
        <v>9</v>
      </c>
      <c r="C39" s="573">
        <f t="shared" si="10"/>
        <v>169</v>
      </c>
      <c r="D39" s="457">
        <v>24</v>
      </c>
      <c r="E39" s="574">
        <f t="shared" si="5"/>
        <v>0.14201183431952663</v>
      </c>
      <c r="F39" s="457">
        <v>5</v>
      </c>
      <c r="G39" s="574">
        <f t="shared" si="6"/>
        <v>2.9585798816568046E-2</v>
      </c>
      <c r="H39" s="96">
        <v>119</v>
      </c>
      <c r="I39" s="574">
        <f t="shared" si="7"/>
        <v>0.70414201183431957</v>
      </c>
      <c r="J39" s="575">
        <v>21</v>
      </c>
      <c r="K39" s="574">
        <f t="shared" si="8"/>
        <v>0.1242603550295858</v>
      </c>
      <c r="L39" s="576">
        <f t="shared" si="11"/>
        <v>145</v>
      </c>
      <c r="M39" s="343">
        <f t="shared" si="9"/>
        <v>0.85798816568047342</v>
      </c>
      <c r="N39" s="96" t="s">
        <v>33</v>
      </c>
      <c r="O39" s="304" t="s">
        <v>31</v>
      </c>
      <c r="R39" s="579"/>
      <c r="S39" s="31"/>
    </row>
    <row r="40" spans="2:24" x14ac:dyDescent="0.45">
      <c r="B40" s="358" t="s">
        <v>740</v>
      </c>
      <c r="C40" s="573">
        <f t="shared" si="10"/>
        <v>161</v>
      </c>
      <c r="D40" s="457">
        <v>28</v>
      </c>
      <c r="E40" s="574">
        <f t="shared" si="5"/>
        <v>0.17391304347826086</v>
      </c>
      <c r="F40" s="457">
        <v>61</v>
      </c>
      <c r="G40" s="574">
        <f t="shared" si="6"/>
        <v>0.37888198757763975</v>
      </c>
      <c r="H40" s="96">
        <v>63</v>
      </c>
      <c r="I40" s="574">
        <f t="shared" si="7"/>
        <v>0.39130434782608697</v>
      </c>
      <c r="J40" s="575">
        <v>9</v>
      </c>
      <c r="K40" s="574">
        <f t="shared" si="8"/>
        <v>5.5900621118012424E-2</v>
      </c>
      <c r="L40" s="576">
        <f>SUM(F40,H40,J40)</f>
        <v>133</v>
      </c>
      <c r="M40" s="343">
        <f t="shared" si="9"/>
        <v>0.82608695652173914</v>
      </c>
      <c r="N40" s="204" t="s">
        <v>31</v>
      </c>
      <c r="O40" s="304" t="s">
        <v>336</v>
      </c>
      <c r="R40" s="579"/>
      <c r="S40" s="31"/>
    </row>
    <row r="41" spans="2:24" x14ac:dyDescent="0.45">
      <c r="B41" s="358" t="s">
        <v>331</v>
      </c>
      <c r="C41" s="573">
        <f t="shared" si="10"/>
        <v>77</v>
      </c>
      <c r="D41" s="457">
        <v>0</v>
      </c>
      <c r="E41" s="574">
        <f t="shared" si="5"/>
        <v>0</v>
      </c>
      <c r="F41" s="457">
        <v>26</v>
      </c>
      <c r="G41" s="574">
        <f t="shared" si="6"/>
        <v>0.33766233766233766</v>
      </c>
      <c r="H41" s="96">
        <v>45</v>
      </c>
      <c r="I41" s="574">
        <f t="shared" si="7"/>
        <v>0.58441558441558439</v>
      </c>
      <c r="J41" s="575">
        <v>6</v>
      </c>
      <c r="K41" s="574">
        <f t="shared" si="8"/>
        <v>7.792207792207792E-2</v>
      </c>
      <c r="L41" s="576">
        <f t="shared" si="11"/>
        <v>77</v>
      </c>
      <c r="M41" s="343">
        <f t="shared" si="9"/>
        <v>1</v>
      </c>
      <c r="N41" s="96" t="s">
        <v>32</v>
      </c>
      <c r="O41" s="304" t="s">
        <v>20</v>
      </c>
      <c r="R41" s="579"/>
      <c r="S41" s="31"/>
    </row>
    <row r="42" spans="2:24" x14ac:dyDescent="0.45">
      <c r="B42" s="358" t="s">
        <v>323</v>
      </c>
      <c r="C42" s="573">
        <f t="shared" si="10"/>
        <v>150</v>
      </c>
      <c r="D42" s="457">
        <v>27</v>
      </c>
      <c r="E42" s="574">
        <f t="shared" si="5"/>
        <v>0.18</v>
      </c>
      <c r="F42" s="457">
        <v>54</v>
      </c>
      <c r="G42" s="574">
        <f t="shared" si="6"/>
        <v>0.36</v>
      </c>
      <c r="H42" s="96">
        <v>60</v>
      </c>
      <c r="I42" s="574">
        <f t="shared" si="7"/>
        <v>0.4</v>
      </c>
      <c r="J42" s="575">
        <v>9</v>
      </c>
      <c r="K42" s="574">
        <f t="shared" si="8"/>
        <v>0.06</v>
      </c>
      <c r="L42" s="576">
        <f t="shared" si="11"/>
        <v>123</v>
      </c>
      <c r="M42" s="343">
        <f t="shared" si="9"/>
        <v>0.82</v>
      </c>
      <c r="N42" s="204" t="s">
        <v>31</v>
      </c>
      <c r="O42" s="288" t="s">
        <v>31</v>
      </c>
      <c r="R42" s="579"/>
      <c r="S42" s="31"/>
    </row>
    <row r="43" spans="2:24" x14ac:dyDescent="0.45">
      <c r="B43" s="358" t="s">
        <v>52</v>
      </c>
      <c r="C43" s="573">
        <f t="shared" si="10"/>
        <v>149</v>
      </c>
      <c r="D43" s="457">
        <v>0</v>
      </c>
      <c r="E43" s="574">
        <f t="shared" si="5"/>
        <v>0</v>
      </c>
      <c r="F43" s="457">
        <v>22</v>
      </c>
      <c r="G43" s="574">
        <f t="shared" si="6"/>
        <v>0.1476510067114094</v>
      </c>
      <c r="H43" s="96">
        <v>121</v>
      </c>
      <c r="I43" s="574">
        <f t="shared" si="7"/>
        <v>0.81208053691275173</v>
      </c>
      <c r="J43" s="575">
        <v>6</v>
      </c>
      <c r="K43" s="574">
        <f t="shared" si="8"/>
        <v>4.0268456375838924E-2</v>
      </c>
      <c r="L43" s="576">
        <f t="shared" si="11"/>
        <v>149</v>
      </c>
      <c r="M43" s="343">
        <f t="shared" si="9"/>
        <v>1</v>
      </c>
      <c r="N43" s="96" t="s">
        <v>32</v>
      </c>
      <c r="O43" s="304" t="s">
        <v>32</v>
      </c>
      <c r="Q43" s="67"/>
      <c r="R43" s="579"/>
      <c r="S43" s="31"/>
    </row>
    <row r="44" spans="2:24" x14ac:dyDescent="0.45">
      <c r="B44" s="358" t="s">
        <v>13</v>
      </c>
      <c r="C44" s="573">
        <f t="shared" si="10"/>
        <v>254</v>
      </c>
      <c r="D44" s="457">
        <v>31</v>
      </c>
      <c r="E44" s="574">
        <f t="shared" si="5"/>
        <v>0.12204724409448819</v>
      </c>
      <c r="F44" s="457">
        <v>75</v>
      </c>
      <c r="G44" s="574">
        <f t="shared" si="6"/>
        <v>0.29527559055118108</v>
      </c>
      <c r="H44" s="96">
        <v>141</v>
      </c>
      <c r="I44" s="574">
        <f t="shared" si="7"/>
        <v>0.55511811023622049</v>
      </c>
      <c r="J44" s="575">
        <v>7</v>
      </c>
      <c r="K44" s="574">
        <f t="shared" si="8"/>
        <v>2.7559055118110236E-2</v>
      </c>
      <c r="L44" s="576">
        <f t="shared" si="11"/>
        <v>223</v>
      </c>
      <c r="M44" s="343">
        <f t="shared" si="9"/>
        <v>0.87795275590551181</v>
      </c>
      <c r="N44" s="96"/>
      <c r="O44" s="304" t="s">
        <v>31</v>
      </c>
      <c r="Q44" s="67"/>
      <c r="R44" s="579"/>
      <c r="S44" s="31"/>
    </row>
    <row r="45" spans="2:24" x14ac:dyDescent="0.45">
      <c r="B45" s="358" t="s">
        <v>53</v>
      </c>
      <c r="C45" s="573">
        <f t="shared" si="10"/>
        <v>177</v>
      </c>
      <c r="D45" s="457">
        <v>25</v>
      </c>
      <c r="E45" s="574">
        <f t="shared" si="5"/>
        <v>0.14124293785310735</v>
      </c>
      <c r="F45" s="457">
        <v>1</v>
      </c>
      <c r="G45" s="574">
        <f t="shared" si="6"/>
        <v>5.6497175141242938E-3</v>
      </c>
      <c r="H45" s="96">
        <v>135</v>
      </c>
      <c r="I45" s="574">
        <f t="shared" si="7"/>
        <v>0.76271186440677963</v>
      </c>
      <c r="J45" s="575">
        <v>16</v>
      </c>
      <c r="K45" s="574">
        <f t="shared" si="8"/>
        <v>9.03954802259887E-2</v>
      </c>
      <c r="L45" s="576">
        <f t="shared" si="11"/>
        <v>152</v>
      </c>
      <c r="M45" s="343">
        <f t="shared" si="9"/>
        <v>0.85875706214689262</v>
      </c>
      <c r="N45" s="203" t="s">
        <v>33</v>
      </c>
      <c r="O45" s="286" t="s">
        <v>32</v>
      </c>
      <c r="Q45" s="67"/>
      <c r="R45" s="579"/>
      <c r="S45" s="31"/>
    </row>
    <row r="46" spans="2:24" x14ac:dyDescent="0.45">
      <c r="B46" s="358" t="s">
        <v>54</v>
      </c>
      <c r="C46" s="573">
        <f t="shared" si="10"/>
        <v>87</v>
      </c>
      <c r="D46" s="457">
        <v>3</v>
      </c>
      <c r="E46" s="574">
        <f t="shared" si="5"/>
        <v>3.4482758620689655E-2</v>
      </c>
      <c r="F46" s="457">
        <v>4</v>
      </c>
      <c r="G46" s="574">
        <f t="shared" si="6"/>
        <v>4.5977011494252873E-2</v>
      </c>
      <c r="H46" s="96">
        <v>68</v>
      </c>
      <c r="I46" s="574">
        <f t="shared" si="7"/>
        <v>0.7816091954022989</v>
      </c>
      <c r="J46" s="575">
        <v>12</v>
      </c>
      <c r="K46" s="574">
        <f t="shared" si="8"/>
        <v>0.13793103448275862</v>
      </c>
      <c r="L46" s="576">
        <f>SUM(F46,H46,J46)</f>
        <v>84</v>
      </c>
      <c r="M46" s="343">
        <f t="shared" si="9"/>
        <v>0.96551724137931039</v>
      </c>
      <c r="N46" s="96"/>
      <c r="O46" s="304"/>
      <c r="Q46" s="580"/>
      <c r="R46" s="579"/>
      <c r="S46" s="31"/>
    </row>
    <row r="47" spans="2:24" x14ac:dyDescent="0.45">
      <c r="B47" s="358" t="s">
        <v>325</v>
      </c>
      <c r="C47" s="573">
        <f t="shared" si="10"/>
        <v>102</v>
      </c>
      <c r="D47" s="457">
        <v>3</v>
      </c>
      <c r="E47" s="574">
        <f t="shared" si="5"/>
        <v>2.9411764705882353E-2</v>
      </c>
      <c r="F47" s="457">
        <v>71</v>
      </c>
      <c r="G47" s="574">
        <f t="shared" si="6"/>
        <v>0.69607843137254899</v>
      </c>
      <c r="H47" s="96">
        <v>12</v>
      </c>
      <c r="I47" s="574">
        <f t="shared" si="7"/>
        <v>0.11764705882352941</v>
      </c>
      <c r="J47" s="575">
        <v>16</v>
      </c>
      <c r="K47" s="574">
        <f>J47/$C47</f>
        <v>0.15686274509803921</v>
      </c>
      <c r="L47" s="576">
        <f t="shared" si="11"/>
        <v>99</v>
      </c>
      <c r="M47" s="343">
        <f t="shared" si="9"/>
        <v>0.97058823529411764</v>
      </c>
      <c r="N47" s="96" t="s">
        <v>20</v>
      </c>
      <c r="O47" s="304"/>
      <c r="Q47" s="67"/>
      <c r="R47" s="579"/>
      <c r="S47" s="31"/>
    </row>
    <row r="48" spans="2:24" x14ac:dyDescent="0.45">
      <c r="B48" s="358" t="s">
        <v>56</v>
      </c>
      <c r="C48" s="573">
        <f t="shared" si="10"/>
        <v>233</v>
      </c>
      <c r="D48" s="457">
        <v>2</v>
      </c>
      <c r="E48" s="574">
        <f t="shared" si="5"/>
        <v>8.5836909871244635E-3</v>
      </c>
      <c r="F48" s="457">
        <v>6</v>
      </c>
      <c r="G48" s="574">
        <f t="shared" si="6"/>
        <v>2.575107296137339E-2</v>
      </c>
      <c r="H48" s="96">
        <v>204</v>
      </c>
      <c r="I48" s="574">
        <f t="shared" si="7"/>
        <v>0.87553648068669532</v>
      </c>
      <c r="J48" s="575">
        <v>21</v>
      </c>
      <c r="K48" s="574">
        <f t="shared" si="8"/>
        <v>9.012875536480687E-2</v>
      </c>
      <c r="L48" s="576">
        <f t="shared" si="11"/>
        <v>231</v>
      </c>
      <c r="M48" s="343">
        <f t="shared" si="9"/>
        <v>0.99141630901287559</v>
      </c>
      <c r="N48" s="96" t="s">
        <v>32</v>
      </c>
      <c r="O48" s="304"/>
      <c r="Q48" s="581"/>
      <c r="R48" s="579"/>
      <c r="S48" s="31"/>
    </row>
    <row r="49" spans="2:25" x14ac:dyDescent="0.45">
      <c r="B49" s="358" t="s">
        <v>14</v>
      </c>
      <c r="C49" s="573">
        <f t="shared" si="10"/>
        <v>77</v>
      </c>
      <c r="D49" s="457">
        <v>28</v>
      </c>
      <c r="E49" s="574">
        <f t="shared" si="5"/>
        <v>0.36363636363636365</v>
      </c>
      <c r="F49" s="457">
        <v>38</v>
      </c>
      <c r="G49" s="574">
        <f t="shared" si="6"/>
        <v>0.4935064935064935</v>
      </c>
      <c r="H49" s="96">
        <v>10</v>
      </c>
      <c r="I49" s="574">
        <f t="shared" si="7"/>
        <v>0.12987012987012986</v>
      </c>
      <c r="J49" s="575">
        <v>1</v>
      </c>
      <c r="K49" s="574">
        <f t="shared" si="8"/>
        <v>1.2987012987012988E-2</v>
      </c>
      <c r="L49" s="576">
        <f t="shared" si="11"/>
        <v>49</v>
      </c>
      <c r="M49" s="343">
        <f t="shared" si="9"/>
        <v>0.63636363636363635</v>
      </c>
      <c r="N49" s="96" t="s">
        <v>31</v>
      </c>
      <c r="O49" s="304" t="s">
        <v>33</v>
      </c>
      <c r="Q49" s="581"/>
      <c r="R49" s="579"/>
      <c r="S49" s="31"/>
    </row>
    <row r="50" spans="2:25" x14ac:dyDescent="0.45">
      <c r="B50" s="358" t="s">
        <v>358</v>
      </c>
      <c r="C50" s="573">
        <f t="shared" si="10"/>
        <v>179</v>
      </c>
      <c r="D50" s="457">
        <v>2</v>
      </c>
      <c r="E50" s="574">
        <f t="shared" si="5"/>
        <v>1.11731843575419E-2</v>
      </c>
      <c r="F50" s="457">
        <v>26</v>
      </c>
      <c r="G50" s="574">
        <f t="shared" si="6"/>
        <v>0.14525139664804471</v>
      </c>
      <c r="H50" s="96">
        <v>143</v>
      </c>
      <c r="I50" s="574">
        <f t="shared" si="7"/>
        <v>0.7988826815642458</v>
      </c>
      <c r="J50" s="575">
        <v>8</v>
      </c>
      <c r="K50" s="574">
        <f t="shared" si="8"/>
        <v>4.4692737430167599E-2</v>
      </c>
      <c r="L50" s="577">
        <f t="shared" si="11"/>
        <v>177</v>
      </c>
      <c r="M50" s="417">
        <f t="shared" si="9"/>
        <v>0.98882681564245811</v>
      </c>
      <c r="N50" s="164" t="s">
        <v>32</v>
      </c>
      <c r="O50" s="305" t="s">
        <v>32</v>
      </c>
      <c r="Q50" s="67"/>
      <c r="R50" s="579"/>
      <c r="S50" s="31"/>
    </row>
    <row r="51" spans="2:25" x14ac:dyDescent="0.45">
      <c r="B51" s="399" t="s">
        <v>71</v>
      </c>
      <c r="C51" s="482">
        <f>SUM(C37:C50)</f>
        <v>2084</v>
      </c>
      <c r="D51" s="482">
        <f>SUM(D37:D50)</f>
        <v>175</v>
      </c>
      <c r="E51" s="578">
        <f t="shared" si="5"/>
        <v>8.3973128598848368E-2</v>
      </c>
      <c r="F51" s="482">
        <f>SUM(F37:F50)</f>
        <v>495</v>
      </c>
      <c r="G51" s="578">
        <f t="shared" si="6"/>
        <v>0.2375239923224568</v>
      </c>
      <c r="H51" s="482">
        <f>SUM(H37:H50)</f>
        <v>1235</v>
      </c>
      <c r="I51" s="578">
        <f t="shared" si="7"/>
        <v>0.5926103646833013</v>
      </c>
      <c r="J51" s="482">
        <f>SUM(J37:J50)</f>
        <v>179</v>
      </c>
      <c r="K51" s="578">
        <f>J51/$C51</f>
        <v>8.5892514395393471E-2</v>
      </c>
      <c r="L51" s="482">
        <f>SUM(L37:L50)</f>
        <v>1909</v>
      </c>
      <c r="M51" s="355">
        <f t="shared" si="9"/>
        <v>0.91602687140115158</v>
      </c>
      <c r="O51" s="68"/>
    </row>
    <row r="52" spans="2:25" x14ac:dyDescent="0.45">
      <c r="B52" s="92" t="s">
        <v>75</v>
      </c>
      <c r="C52" s="515">
        <f>SUM(C51)-C41-C42-C47-C50</f>
        <v>1576</v>
      </c>
      <c r="D52" s="515">
        <f>SUM(D51)-D41-D42-D47-D50</f>
        <v>143</v>
      </c>
      <c r="E52" s="578">
        <f t="shared" si="5"/>
        <v>9.073604060913705E-2</v>
      </c>
      <c r="F52" s="515">
        <f>SUM(F51)-F41-F42-F47-F50</f>
        <v>318</v>
      </c>
      <c r="G52" s="578">
        <f t="shared" si="6"/>
        <v>0.20177664974619289</v>
      </c>
      <c r="H52" s="515">
        <f>SUM(H51)-H41-H42-H47-H50</f>
        <v>975</v>
      </c>
      <c r="I52" s="578">
        <f t="shared" si="7"/>
        <v>0.61865482233502533</v>
      </c>
      <c r="J52" s="515">
        <f>SUM(J51)-J41-J42-J47-J50</f>
        <v>140</v>
      </c>
      <c r="K52" s="578">
        <f t="shared" si="8"/>
        <v>8.8832487309644673E-2</v>
      </c>
      <c r="L52" s="515">
        <f>SUM(L51)-L41-L42-L47-L50</f>
        <v>1433</v>
      </c>
      <c r="M52" s="355">
        <f t="shared" si="9"/>
        <v>0.90926395939086291</v>
      </c>
      <c r="O52" s="68"/>
    </row>
    <row r="53" spans="2:25" x14ac:dyDescent="0.45">
      <c r="B53" s="241" t="s">
        <v>566</v>
      </c>
      <c r="C53" s="240"/>
      <c r="D53" s="240"/>
      <c r="E53" s="240"/>
      <c r="F53" s="240"/>
      <c r="G53" s="240"/>
      <c r="H53" s="20"/>
      <c r="I53" s="20"/>
      <c r="K53" s="68"/>
      <c r="O53" s="68"/>
      <c r="P53" s="68"/>
      <c r="Q53" s="68"/>
      <c r="R53" s="68"/>
      <c r="S53" s="68"/>
      <c r="T53" s="68"/>
      <c r="U53" s="68"/>
      <c r="V53" s="69"/>
      <c r="Y53" s="64"/>
    </row>
    <row r="54" spans="2:25" x14ac:dyDescent="0.45">
      <c r="B54" s="933" t="s">
        <v>586</v>
      </c>
      <c r="C54" s="933"/>
      <c r="D54" s="933"/>
      <c r="E54" s="933"/>
      <c r="F54" s="933"/>
      <c r="G54" s="933"/>
      <c r="H54" s="933"/>
      <c r="I54" s="933"/>
      <c r="J54" s="933"/>
      <c r="K54" s="933"/>
      <c r="L54" s="933"/>
      <c r="M54" s="933"/>
      <c r="N54" s="933"/>
      <c r="O54" s="68"/>
      <c r="P54" s="68"/>
      <c r="Q54" s="68"/>
      <c r="R54" s="68"/>
      <c r="S54" s="68"/>
    </row>
    <row r="55" spans="2:25" x14ac:dyDescent="0.45">
      <c r="B55" s="418" t="s">
        <v>611</v>
      </c>
      <c r="C55" s="96"/>
      <c r="D55" s="96"/>
      <c r="E55" s="96"/>
      <c r="F55" s="96"/>
      <c r="G55" s="96"/>
      <c r="H55" s="96"/>
      <c r="I55" s="96"/>
      <c r="J55" s="96"/>
      <c r="K55" s="68"/>
      <c r="O55" s="68"/>
      <c r="P55" s="68"/>
      <c r="Q55" s="68"/>
      <c r="R55" s="68"/>
      <c r="S55" s="68"/>
    </row>
    <row r="56" spans="2:25" ht="27" customHeight="1" x14ac:dyDescent="0.45">
      <c r="B56" s="979" t="s">
        <v>741</v>
      </c>
      <c r="C56" s="979"/>
      <c r="D56" s="979"/>
      <c r="E56" s="979"/>
      <c r="F56" s="979"/>
      <c r="G56" s="979"/>
      <c r="H56" s="979"/>
      <c r="I56" s="979"/>
      <c r="J56" s="979"/>
      <c r="K56" s="979"/>
      <c r="L56" s="979"/>
      <c r="M56" s="979"/>
      <c r="N56" s="979"/>
      <c r="O56" s="979"/>
      <c r="P56" s="68"/>
      <c r="Q56" s="68"/>
      <c r="R56" s="68"/>
      <c r="S56" s="68"/>
    </row>
    <row r="57" spans="2:25" x14ac:dyDescent="0.45">
      <c r="B57" s="72" t="s">
        <v>465</v>
      </c>
      <c r="K57" s="68"/>
      <c r="O57" s="68"/>
      <c r="P57" s="68"/>
      <c r="Q57" s="68"/>
      <c r="R57" s="68"/>
      <c r="S57" s="68"/>
    </row>
    <row r="58" spans="2:25" x14ac:dyDescent="0.45">
      <c r="B58" s="421" t="s">
        <v>468</v>
      </c>
      <c r="C58" s="56" t="s">
        <v>673</v>
      </c>
      <c r="D58" s="56"/>
      <c r="E58" s="56"/>
      <c r="F58" s="56"/>
      <c r="G58" s="56"/>
      <c r="H58" s="56"/>
      <c r="I58" s="56"/>
      <c r="K58" s="56"/>
    </row>
    <row r="59" spans="2:25" x14ac:dyDescent="0.45">
      <c r="B59" s="422" t="s">
        <v>469</v>
      </c>
      <c r="C59" s="56" t="s">
        <v>674</v>
      </c>
      <c r="D59" s="56"/>
      <c r="E59" s="56"/>
      <c r="F59" s="56"/>
      <c r="G59" s="56"/>
      <c r="H59" s="56"/>
      <c r="I59" s="56"/>
      <c r="K59" s="56"/>
    </row>
    <row r="60" spans="2:25" x14ac:dyDescent="0.45">
      <c r="B60" s="176" t="s">
        <v>266</v>
      </c>
      <c r="C60" s="56"/>
      <c r="D60" s="56"/>
      <c r="E60" s="56"/>
      <c r="F60" s="56"/>
      <c r="G60" s="176"/>
      <c r="H60" s="56"/>
      <c r="I60" s="56"/>
      <c r="K60" s="56"/>
    </row>
    <row r="61" spans="2:25" x14ac:dyDescent="0.45">
      <c r="B61" s="923"/>
      <c r="C61" s="923"/>
      <c r="D61" s="923"/>
      <c r="E61" s="923"/>
      <c r="F61" s="923"/>
      <c r="G61" s="923"/>
      <c r="H61" s="923"/>
      <c r="I61" s="923"/>
      <c r="J61" s="923"/>
      <c r="K61" s="923"/>
      <c r="L61" s="923"/>
      <c r="M61" s="923"/>
      <c r="N61" s="923"/>
      <c r="O61" s="923"/>
      <c r="P61" s="978"/>
      <c r="Y61" s="403"/>
    </row>
    <row r="62" spans="2:25" x14ac:dyDescent="0.45">
      <c r="B62" s="56"/>
      <c r="C62" s="56"/>
      <c r="D62" s="56"/>
      <c r="E62" s="56"/>
      <c r="F62" s="56"/>
      <c r="G62" s="56"/>
      <c r="H62" s="56"/>
      <c r="I62" s="56"/>
      <c r="K62" s="56"/>
    </row>
    <row r="63" spans="2:25" x14ac:dyDescent="0.45">
      <c r="B63" s="56"/>
      <c r="C63" s="56"/>
      <c r="D63" s="56"/>
      <c r="E63" s="56"/>
      <c r="F63" s="56"/>
      <c r="G63" s="56"/>
      <c r="H63" s="56"/>
      <c r="I63" s="56"/>
      <c r="K63" s="56"/>
      <c r="L63" s="54"/>
      <c r="M63" s="54"/>
      <c r="N63" s="54"/>
    </row>
    <row r="64" spans="2:25" x14ac:dyDescent="0.45">
      <c r="B64" s="56"/>
      <c r="C64" s="56"/>
      <c r="D64" s="56"/>
      <c r="E64" s="56"/>
      <c r="F64" s="56"/>
      <c r="G64" s="56"/>
      <c r="H64" s="56"/>
      <c r="I64" s="56"/>
      <c r="K64" s="56"/>
      <c r="L64" s="54"/>
      <c r="M64" s="54"/>
      <c r="N64" s="54"/>
    </row>
    <row r="65" spans="2:23" x14ac:dyDescent="0.45">
      <c r="B65" s="56"/>
      <c r="C65" s="56"/>
      <c r="D65" s="56"/>
      <c r="E65" s="56"/>
      <c r="F65" s="56"/>
      <c r="G65" s="56"/>
      <c r="H65" s="56"/>
      <c r="I65" s="56"/>
      <c r="K65" s="56"/>
      <c r="L65" s="54"/>
      <c r="M65" s="54"/>
      <c r="N65" s="54"/>
    </row>
    <row r="66" spans="2:23" x14ac:dyDescent="0.45">
      <c r="B66" s="56"/>
      <c r="C66" s="56"/>
      <c r="D66" s="56"/>
      <c r="E66" s="56"/>
      <c r="F66" s="56"/>
      <c r="G66" s="56"/>
      <c r="H66" s="56"/>
      <c r="I66" s="56"/>
      <c r="K66" s="56"/>
      <c r="L66" s="54"/>
      <c r="M66" s="54"/>
      <c r="N66" s="54"/>
    </row>
    <row r="67" spans="2:23" x14ac:dyDescent="0.45">
      <c r="B67" s="56"/>
      <c r="C67" s="56"/>
      <c r="D67" s="56"/>
      <c r="E67" s="56"/>
      <c r="F67" s="56"/>
      <c r="G67" s="56"/>
      <c r="H67" s="56"/>
      <c r="I67" s="56"/>
      <c r="K67" s="56"/>
      <c r="L67" s="54"/>
      <c r="M67" s="54"/>
      <c r="N67" s="54"/>
    </row>
    <row r="68" spans="2:23" x14ac:dyDescent="0.45">
      <c r="B68" s="56"/>
      <c r="C68" s="56"/>
      <c r="D68" s="56"/>
      <c r="E68" s="56"/>
      <c r="F68" s="56"/>
      <c r="G68" s="56"/>
      <c r="H68" s="56"/>
      <c r="I68" s="56"/>
      <c r="K68" s="56"/>
      <c r="L68" s="54"/>
      <c r="M68" s="54"/>
      <c r="N68" s="54"/>
    </row>
    <row r="69" spans="2:23" x14ac:dyDescent="0.45">
      <c r="B69" s="56"/>
      <c r="C69" s="56"/>
      <c r="D69" s="56"/>
      <c r="E69" s="56"/>
      <c r="F69" s="56"/>
      <c r="G69" s="56"/>
      <c r="H69" s="56"/>
      <c r="I69" s="56"/>
      <c r="K69" s="56"/>
      <c r="L69" s="54"/>
      <c r="M69" s="54"/>
      <c r="N69" s="54"/>
    </row>
    <row r="70" spans="2:23" x14ac:dyDescent="0.45">
      <c r="B70" s="56"/>
      <c r="C70" s="56"/>
      <c r="D70" s="56"/>
      <c r="E70" s="56"/>
      <c r="F70" s="56"/>
      <c r="G70" s="56"/>
      <c r="H70" s="56"/>
      <c r="I70" s="56"/>
      <c r="K70" s="56"/>
      <c r="L70" s="54"/>
      <c r="M70" s="54"/>
      <c r="N70" s="54"/>
    </row>
    <row r="71" spans="2:23" x14ac:dyDescent="0.45">
      <c r="B71" s="56"/>
      <c r="C71" s="56"/>
      <c r="D71" s="56"/>
      <c r="E71" s="56"/>
      <c r="F71" s="56"/>
      <c r="G71" s="56"/>
      <c r="H71" s="56"/>
      <c r="I71" s="56"/>
      <c r="K71" s="56"/>
      <c r="L71" s="54"/>
      <c r="M71" s="54"/>
      <c r="N71" s="54"/>
    </row>
    <row r="72" spans="2:23" x14ac:dyDescent="0.45">
      <c r="B72" s="56"/>
      <c r="C72" s="56"/>
      <c r="D72" s="56"/>
      <c r="E72" s="56"/>
      <c r="F72" s="56"/>
      <c r="G72" s="56"/>
      <c r="H72" s="56"/>
      <c r="I72" s="56"/>
      <c r="K72" s="56"/>
      <c r="L72" s="54"/>
      <c r="M72" s="54"/>
      <c r="N72" s="54"/>
    </row>
    <row r="76" spans="2:23" x14ac:dyDescent="0.45">
      <c r="W76" s="64"/>
    </row>
  </sheetData>
  <sortState xmlns:xlrd2="http://schemas.microsoft.com/office/spreadsheetml/2017/richdata2" ref="Q37:S50">
    <sortCondition descending="1" ref="R37:R50"/>
  </sortState>
  <mergeCells count="23">
    <mergeCell ref="B61:P61"/>
    <mergeCell ref="D34:E35"/>
    <mergeCell ref="F34:G35"/>
    <mergeCell ref="L5:L7"/>
    <mergeCell ref="H5:H6"/>
    <mergeCell ref="B34:B36"/>
    <mergeCell ref="C34:C36"/>
    <mergeCell ref="B32:M32"/>
    <mergeCell ref="H34:I35"/>
    <mergeCell ref="J34:K35"/>
    <mergeCell ref="L34:M35"/>
    <mergeCell ref="N34:N36"/>
    <mergeCell ref="O34:O36"/>
    <mergeCell ref="B54:N54"/>
    <mergeCell ref="B56:O56"/>
    <mergeCell ref="B3:L3"/>
    <mergeCell ref="B25:N25"/>
    <mergeCell ref="B5:B7"/>
    <mergeCell ref="D5:E6"/>
    <mergeCell ref="F5:G6"/>
    <mergeCell ref="I5:J6"/>
    <mergeCell ref="K5:K7"/>
    <mergeCell ref="C5:C6"/>
  </mergeCells>
  <conditionalFormatting sqref="B55:J55 B56">
    <cfRule type="cellIs" dxfId="39" priority="42" operator="equal">
      <formula>"Negative alert"</formula>
    </cfRule>
    <cfRule type="cellIs" dxfId="38" priority="41" operator="equal">
      <formula>"Positive alert"</formula>
    </cfRule>
    <cfRule type="cellIs" dxfId="37" priority="43" operator="equal">
      <formula>"Negative outlier"</formula>
    </cfRule>
    <cfRule type="cellIs" dxfId="36" priority="44" operator="equal">
      <formula>"Positive outlier"</formula>
    </cfRule>
    <cfRule type="cellIs" dxfId="35" priority="45" operator="equal">
      <formula>"Negative alert x2"</formula>
    </cfRule>
    <cfRule type="cellIs" dxfId="34" priority="46" operator="equal">
      <formula>"Positive alert x2"</formula>
    </cfRule>
  </conditionalFormatting>
  <conditionalFormatting sqref="C37:C50">
    <cfRule type="cellIs" dxfId="33" priority="36" operator="lessThan">
      <formula>10</formula>
    </cfRule>
  </conditionalFormatting>
  <conditionalFormatting sqref="E8:E21">
    <cfRule type="top10" dxfId="32" priority="92" rank="1"/>
    <cfRule type="top10" dxfId="31" priority="91" bottom="1" rank="1"/>
  </conditionalFormatting>
  <conditionalFormatting sqref="K8:L21">
    <cfRule type="cellIs" dxfId="30" priority="27" operator="equal">
      <formula>"Positive alert x2"</formula>
    </cfRule>
    <cfRule type="cellIs" dxfId="29" priority="26" operator="equal">
      <formula>"Negative alert x2"</formula>
    </cfRule>
    <cfRule type="cellIs" dxfId="28" priority="25" operator="equal">
      <formula>"Positive outlier"</formula>
    </cfRule>
    <cfRule type="cellIs" dxfId="27" priority="24" operator="equal">
      <formula>"Negative outlier"</formula>
    </cfRule>
    <cfRule type="cellIs" dxfId="26" priority="23" operator="equal">
      <formula>"Negative alert"</formula>
    </cfRule>
    <cfRule type="cellIs" dxfId="25" priority="22" operator="equal">
      <formula>"Positive alert"</formula>
    </cfRule>
  </conditionalFormatting>
  <conditionalFormatting sqref="M37:M52">
    <cfRule type="top10" dxfId="24" priority="35" rank="1"/>
    <cfRule type="top10" dxfId="23" priority="34" bottom="1" rank="1"/>
  </conditionalFormatting>
  <conditionalFormatting sqref="N37:O50">
    <cfRule type="cellIs" dxfId="22" priority="21" operator="equal">
      <formula>"Positive alert x2"</formula>
    </cfRule>
    <cfRule type="cellIs" dxfId="21" priority="16" operator="equal">
      <formula>"Positive alert"</formula>
    </cfRule>
    <cfRule type="cellIs" dxfId="20" priority="17" operator="equal">
      <formula>"Negative alert"</formula>
    </cfRule>
    <cfRule type="cellIs" dxfId="19" priority="18" operator="equal">
      <formula>"Negative outlier"</formula>
    </cfRule>
    <cfRule type="cellIs" dxfId="18" priority="19" operator="equal">
      <formula>"Positive outlier"</formula>
    </cfRule>
    <cfRule type="cellIs" dxfId="17" priority="20" operator="equal">
      <formula>"Negative alert x2"</formula>
    </cfRule>
  </conditionalFormatting>
  <conditionalFormatting sqref="O7:O20">
    <cfRule type="cellIs" dxfId="16" priority="10" operator="equal">
      <formula>"Positive alert"</formula>
    </cfRule>
    <cfRule type="cellIs" dxfId="15" priority="15" operator="equal">
      <formula>"Positive alert x2"</formula>
    </cfRule>
    <cfRule type="cellIs" dxfId="14" priority="14" operator="equal">
      <formula>"Negative alert x2"</formula>
    </cfRule>
    <cfRule type="cellIs" dxfId="13" priority="13" operator="equal">
      <formula>"Positive outlier"</formula>
    </cfRule>
    <cfRule type="cellIs" dxfId="12" priority="12" operator="equal">
      <formula>"Negative outlier"</formula>
    </cfRule>
    <cfRule type="cellIs" dxfId="11" priority="11" operator="equal">
      <formula>"Negative alert"</formula>
    </cfRule>
  </conditionalFormatting>
  <conditionalFormatting sqref="Q43:Q50">
    <cfRule type="cellIs" dxfId="10" priority="9" operator="equal">
      <formula>"Positive alert x2"</formula>
    </cfRule>
    <cfRule type="cellIs" dxfId="9" priority="8" operator="equal">
      <formula>"Negative alert x2"</formula>
    </cfRule>
    <cfRule type="cellIs" dxfId="8" priority="7" operator="equal">
      <formula>"Positive outlier"</formula>
    </cfRule>
    <cfRule type="cellIs" dxfId="7" priority="6" operator="equal">
      <formula>"Negative outlier"</formula>
    </cfRule>
    <cfRule type="cellIs" dxfId="6" priority="5" operator="equal">
      <formula>"Negative alert"</formula>
    </cfRule>
    <cfRule type="cellIs" dxfId="5" priority="4" operator="equal">
      <formula>"Positive alert"</formula>
    </cfRule>
  </conditionalFormatting>
  <hyperlinks>
    <hyperlink ref="B1" location="TOC!A1" display="TOC" xr:uid="{00000000-0004-0000-1800-000000000000}"/>
  </hyperlinks>
  <pageMargins left="0.70866141732283472" right="0.70866141732283472" top="0.74803149606299213" bottom="0.74803149606299213" header="0.31496062992125984" footer="0.31496062992125984"/>
  <pageSetup paperSize="9" scale="58" orientation="landscape" r:id="rId1"/>
  <headerFooter>
    <oddHeader>&amp;C&amp;F</oddHeader>
    <oddFooter>&amp;C&amp;A
Page &amp;P of &amp;N</oddFooter>
  </headerFooter>
  <rowBreaks count="1" manualBreakCount="1">
    <brk id="60" min="1"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1E85-BB6E-49A6-B8DF-799E60B22B80}">
  <sheetPr>
    <tabColor rgb="FFFFF6D9"/>
    <pageSetUpPr fitToPage="1"/>
  </sheetPr>
  <dimension ref="B1:AU63"/>
  <sheetViews>
    <sheetView zoomScale="90" zoomScaleNormal="90" workbookViewId="0">
      <selection activeCell="B2" sqref="B2"/>
    </sheetView>
  </sheetViews>
  <sheetFormatPr defaultColWidth="9" defaultRowHeight="11.65" x14ac:dyDescent="0.35"/>
  <cols>
    <col min="1" max="1" width="9" style="783"/>
    <col min="2" max="2" width="46" style="783" customWidth="1"/>
    <col min="3" max="5" width="8" style="781" customWidth="1"/>
    <col min="6" max="6" width="8" style="782" customWidth="1"/>
    <col min="7" max="12" width="8.73046875" style="781" customWidth="1"/>
    <col min="13" max="13" width="8.73046875" style="782" customWidth="1"/>
    <col min="14" max="15" width="8.265625" style="781" customWidth="1"/>
    <col min="16" max="16" width="8.265625" style="782" customWidth="1"/>
    <col min="17" max="17" width="7.265625" style="783" customWidth="1"/>
    <col min="18" max="18" width="11.3984375" style="783" customWidth="1"/>
    <col min="19" max="19" width="7.265625" style="783" customWidth="1"/>
    <col min="20" max="16384" width="9" style="783"/>
  </cols>
  <sheetData>
    <row r="1" spans="2:20" ht="14.25" x14ac:dyDescent="0.35">
      <c r="B1" s="55" t="s">
        <v>46</v>
      </c>
    </row>
    <row r="2" spans="2:20" ht="14.25" x14ac:dyDescent="0.35">
      <c r="B2" s="55"/>
    </row>
    <row r="3" spans="2:20" ht="15.75" customHeight="1" x14ac:dyDescent="0.35">
      <c r="B3" s="865" t="s">
        <v>734</v>
      </c>
      <c r="C3" s="865"/>
      <c r="D3" s="865"/>
      <c r="E3" s="865"/>
      <c r="F3" s="865"/>
      <c r="G3" s="865"/>
      <c r="H3" s="865"/>
      <c r="I3" s="865"/>
      <c r="J3" s="865"/>
      <c r="K3" s="865"/>
      <c r="L3" s="865"/>
    </row>
    <row r="4" spans="2:20" x14ac:dyDescent="0.35">
      <c r="B4" s="779"/>
      <c r="C4" s="780"/>
    </row>
    <row r="5" spans="2:20" x14ac:dyDescent="0.35">
      <c r="B5" s="784"/>
      <c r="C5" s="980" t="s">
        <v>690</v>
      </c>
      <c r="D5" s="981"/>
      <c r="E5" s="981"/>
      <c r="F5" s="982"/>
      <c r="G5" s="981" t="s">
        <v>42</v>
      </c>
      <c r="H5" s="981"/>
      <c r="I5" s="981"/>
      <c r="J5" s="981"/>
      <c r="K5" s="981"/>
      <c r="L5" s="981"/>
      <c r="M5" s="982"/>
      <c r="N5" s="980" t="s">
        <v>691</v>
      </c>
      <c r="O5" s="981"/>
      <c r="P5" s="982"/>
      <c r="Q5" s="980" t="s">
        <v>692</v>
      </c>
      <c r="R5" s="981"/>
      <c r="S5" s="982"/>
      <c r="T5" s="782"/>
    </row>
    <row r="6" spans="2:20" x14ac:dyDescent="0.35">
      <c r="B6" s="331"/>
      <c r="C6" s="786">
        <v>2022</v>
      </c>
      <c r="D6" s="787">
        <v>2023</v>
      </c>
      <c r="E6" s="787">
        <v>2024</v>
      </c>
      <c r="F6" s="788" t="s">
        <v>693</v>
      </c>
      <c r="G6" s="789" t="s">
        <v>204</v>
      </c>
      <c r="H6" s="789" t="s">
        <v>205</v>
      </c>
      <c r="I6" s="789" t="s">
        <v>83</v>
      </c>
      <c r="J6" s="789" t="s">
        <v>84</v>
      </c>
      <c r="K6" s="789" t="s">
        <v>694</v>
      </c>
      <c r="L6" s="789" t="s">
        <v>695</v>
      </c>
      <c r="M6" s="788" t="s">
        <v>693</v>
      </c>
      <c r="N6" s="790" t="s">
        <v>66</v>
      </c>
      <c r="O6" s="789" t="s">
        <v>67</v>
      </c>
      <c r="P6" s="788" t="s">
        <v>693</v>
      </c>
      <c r="Q6" s="791" t="s">
        <v>631</v>
      </c>
      <c r="R6" s="813" t="s">
        <v>749</v>
      </c>
      <c r="S6" s="788" t="s">
        <v>693</v>
      </c>
    </row>
    <row r="7" spans="2:20" x14ac:dyDescent="0.35">
      <c r="B7" s="793" t="s">
        <v>729</v>
      </c>
      <c r="C7" s="794"/>
      <c r="D7" s="795"/>
      <c r="E7" s="795"/>
      <c r="F7" s="796"/>
      <c r="G7" s="795"/>
      <c r="H7" s="795"/>
      <c r="I7" s="795"/>
      <c r="J7" s="795"/>
      <c r="K7" s="795"/>
      <c r="L7" s="795"/>
      <c r="M7" s="796"/>
      <c r="N7" s="794"/>
      <c r="O7" s="795"/>
      <c r="P7" s="796"/>
      <c r="Q7" s="793"/>
      <c r="S7" s="829"/>
    </row>
    <row r="8" spans="2:20" x14ac:dyDescent="0.35">
      <c r="B8" s="793" t="s">
        <v>691</v>
      </c>
      <c r="C8" s="794">
        <v>0.996</v>
      </c>
      <c r="D8" s="795">
        <v>0.999</v>
      </c>
      <c r="E8" s="795">
        <v>0.999</v>
      </c>
      <c r="F8" s="796">
        <v>0.24299999999999999</v>
      </c>
      <c r="G8" s="795">
        <v>0.997</v>
      </c>
      <c r="H8" s="795">
        <v>0.997</v>
      </c>
      <c r="I8" s="795">
        <v>0.998</v>
      </c>
      <c r="J8" s="795">
        <v>1</v>
      </c>
      <c r="K8" s="795">
        <v>1</v>
      </c>
      <c r="L8" s="795">
        <v>1</v>
      </c>
      <c r="M8" s="796">
        <v>0.96899999999999997</v>
      </c>
      <c r="N8" s="798"/>
      <c r="O8" s="799"/>
      <c r="P8" s="800"/>
      <c r="Q8" s="794">
        <v>0.998</v>
      </c>
      <c r="R8" s="781">
        <v>1</v>
      </c>
      <c r="S8" s="816">
        <v>0.38300000000000001</v>
      </c>
    </row>
    <row r="9" spans="2:20" x14ac:dyDescent="0.35">
      <c r="B9" s="793" t="s">
        <v>692</v>
      </c>
      <c r="C9" s="794">
        <v>0.67</v>
      </c>
      <c r="D9" s="795">
        <v>0.72</v>
      </c>
      <c r="E9" s="795">
        <v>0.7</v>
      </c>
      <c r="F9" s="796">
        <v>7.8E-2</v>
      </c>
      <c r="G9" s="795">
        <v>0.74</v>
      </c>
      <c r="H9" s="795">
        <v>0.71</v>
      </c>
      <c r="I9" s="795">
        <v>0.73</v>
      </c>
      <c r="J9" s="795">
        <v>0.67</v>
      </c>
      <c r="K9" s="795">
        <v>0.5</v>
      </c>
      <c r="L9" s="795">
        <v>0.74</v>
      </c>
      <c r="M9" s="796">
        <v>0.13</v>
      </c>
      <c r="N9" s="794">
        <v>0.69</v>
      </c>
      <c r="O9" s="795">
        <v>0.7</v>
      </c>
      <c r="P9" s="796">
        <v>0.71599999999999997</v>
      </c>
      <c r="Q9" s="801"/>
      <c r="R9" s="802"/>
      <c r="S9" s="830"/>
    </row>
    <row r="10" spans="2:20" x14ac:dyDescent="0.35">
      <c r="B10" s="793" t="s">
        <v>42</v>
      </c>
      <c r="C10" s="794">
        <v>0.97</v>
      </c>
      <c r="D10" s="795">
        <v>0.95</v>
      </c>
      <c r="E10" s="795">
        <v>0.94</v>
      </c>
      <c r="F10" s="796">
        <v>4.1000000000000002E-2</v>
      </c>
      <c r="G10" s="799"/>
      <c r="H10" s="799"/>
      <c r="I10" s="799"/>
      <c r="J10" s="799"/>
      <c r="K10" s="799"/>
      <c r="L10" s="799"/>
      <c r="M10" s="800"/>
      <c r="N10" s="794"/>
      <c r="O10" s="795"/>
      <c r="P10" s="796"/>
      <c r="Q10" s="794">
        <v>0.98</v>
      </c>
      <c r="R10" s="795">
        <v>0.98</v>
      </c>
      <c r="S10" s="816">
        <v>0.47</v>
      </c>
    </row>
    <row r="11" spans="2:20" x14ac:dyDescent="0.35">
      <c r="B11" s="793" t="s">
        <v>696</v>
      </c>
      <c r="C11" s="794">
        <v>0.93</v>
      </c>
      <c r="D11" s="795">
        <v>0.95</v>
      </c>
      <c r="E11" s="795">
        <v>0.94</v>
      </c>
      <c r="F11" s="796">
        <v>0.58599999999999997</v>
      </c>
      <c r="G11" s="795"/>
      <c r="H11" s="795"/>
      <c r="I11" s="795"/>
      <c r="J11" s="795"/>
      <c r="K11" s="795"/>
      <c r="L11" s="795"/>
      <c r="M11" s="796"/>
      <c r="N11" s="794">
        <v>0.94</v>
      </c>
      <c r="O11" s="795">
        <v>0.94</v>
      </c>
      <c r="P11" s="796">
        <v>0.81299999999999994</v>
      </c>
      <c r="Q11" s="794">
        <v>0.98</v>
      </c>
      <c r="R11" s="795">
        <v>0.94</v>
      </c>
      <c r="S11" s="816">
        <v>1.4999999999999999E-2</v>
      </c>
    </row>
    <row r="12" spans="2:20" x14ac:dyDescent="0.35">
      <c r="B12" s="793" t="s">
        <v>697</v>
      </c>
      <c r="C12" s="794">
        <v>0.73</v>
      </c>
      <c r="D12" s="795">
        <v>0.78</v>
      </c>
      <c r="E12" s="795">
        <v>0.73</v>
      </c>
      <c r="F12" s="796">
        <v>4.2000000000000003E-2</v>
      </c>
      <c r="G12" s="795">
        <v>0.77</v>
      </c>
      <c r="H12" s="795">
        <v>0.78</v>
      </c>
      <c r="I12" s="795">
        <v>0.76</v>
      </c>
      <c r="J12" s="795">
        <v>0.74</v>
      </c>
      <c r="K12" s="795">
        <v>0.87</v>
      </c>
      <c r="L12" s="795">
        <v>0.83</v>
      </c>
      <c r="M12" s="796">
        <v>0.68799999999999994</v>
      </c>
      <c r="N12" s="794">
        <v>0.74</v>
      </c>
      <c r="O12" s="795">
        <v>0.75</v>
      </c>
      <c r="P12" s="796">
        <v>0.433</v>
      </c>
      <c r="Q12" s="794">
        <v>0.91</v>
      </c>
      <c r="R12" s="781">
        <v>0.88</v>
      </c>
      <c r="S12" s="816">
        <v>0.14499999999999999</v>
      </c>
    </row>
    <row r="13" spans="2:20" x14ac:dyDescent="0.35">
      <c r="B13" s="793" t="s">
        <v>417</v>
      </c>
      <c r="C13" s="794">
        <v>0.73</v>
      </c>
      <c r="D13" s="795">
        <v>0.77</v>
      </c>
      <c r="E13" s="795">
        <v>0.74</v>
      </c>
      <c r="F13" s="796">
        <v>0.13100000000000001</v>
      </c>
      <c r="G13" s="795">
        <v>0.76</v>
      </c>
      <c r="H13" s="795">
        <v>0.78</v>
      </c>
      <c r="I13" s="795">
        <v>0.76</v>
      </c>
      <c r="J13" s="795">
        <v>0.74</v>
      </c>
      <c r="K13" s="795">
        <v>0.87</v>
      </c>
      <c r="L13" s="795">
        <v>0.88</v>
      </c>
      <c r="M13" s="796">
        <v>0.46300000000000002</v>
      </c>
      <c r="N13" s="794">
        <v>0.74</v>
      </c>
      <c r="O13" s="795">
        <v>0.75</v>
      </c>
      <c r="P13" s="796">
        <v>0.46400000000000002</v>
      </c>
      <c r="Q13" s="794">
        <v>0.9</v>
      </c>
      <c r="R13" s="781">
        <v>0.88</v>
      </c>
      <c r="S13" s="816">
        <v>0.28199999999999997</v>
      </c>
    </row>
    <row r="14" spans="2:20" x14ac:dyDescent="0.35">
      <c r="B14" s="793" t="s">
        <v>234</v>
      </c>
      <c r="C14" s="794">
        <v>0.97</v>
      </c>
      <c r="D14" s="795">
        <v>0.98</v>
      </c>
      <c r="E14" s="795">
        <v>0.99</v>
      </c>
      <c r="F14" s="796">
        <v>1.7000000000000001E-2</v>
      </c>
      <c r="G14" s="795">
        <v>1</v>
      </c>
      <c r="H14" s="795">
        <v>0.99</v>
      </c>
      <c r="I14" s="795">
        <v>0.99</v>
      </c>
      <c r="J14" s="795">
        <v>0.99</v>
      </c>
      <c r="K14" s="795">
        <v>1</v>
      </c>
      <c r="L14" s="795">
        <v>0.92</v>
      </c>
      <c r="M14" s="803" t="s">
        <v>698</v>
      </c>
      <c r="N14" s="794">
        <v>0.98</v>
      </c>
      <c r="O14" s="795">
        <v>0.98</v>
      </c>
      <c r="P14" s="796">
        <v>0.32500000000000001</v>
      </c>
      <c r="Q14" s="794">
        <v>0.99</v>
      </c>
      <c r="R14" s="781">
        <v>0.98</v>
      </c>
      <c r="S14" s="816">
        <v>0.13200000000000001</v>
      </c>
    </row>
    <row r="15" spans="2:20" x14ac:dyDescent="0.35">
      <c r="B15" s="793" t="s">
        <v>699</v>
      </c>
      <c r="C15" s="794">
        <v>0.85</v>
      </c>
      <c r="D15" s="795">
        <v>0.87</v>
      </c>
      <c r="E15" s="795">
        <v>0.82</v>
      </c>
      <c r="F15" s="804">
        <v>2.5000000000000001E-2</v>
      </c>
      <c r="G15" s="795">
        <v>0.86</v>
      </c>
      <c r="H15" s="795">
        <v>0.86</v>
      </c>
      <c r="I15" s="795">
        <v>0.89</v>
      </c>
      <c r="J15" s="795">
        <v>0.88</v>
      </c>
      <c r="K15" s="795">
        <v>0.94</v>
      </c>
      <c r="L15" s="795">
        <v>0.57999999999999996</v>
      </c>
      <c r="M15" s="805" t="s">
        <v>698</v>
      </c>
      <c r="N15" s="794">
        <v>0.85</v>
      </c>
      <c r="O15" s="795">
        <v>0.84</v>
      </c>
      <c r="P15" s="804">
        <v>0.60699999999999998</v>
      </c>
      <c r="Q15" s="794">
        <v>0.89</v>
      </c>
      <c r="R15" s="781">
        <v>0.82</v>
      </c>
      <c r="S15" s="831" t="s">
        <v>698</v>
      </c>
    </row>
    <row r="16" spans="2:20" x14ac:dyDescent="0.35">
      <c r="B16" s="793" t="s">
        <v>419</v>
      </c>
      <c r="C16" s="794">
        <v>0.96</v>
      </c>
      <c r="D16" s="795">
        <v>0.96</v>
      </c>
      <c r="E16" s="795">
        <v>0.97</v>
      </c>
      <c r="F16" s="804">
        <v>0.248</v>
      </c>
      <c r="G16" s="795">
        <v>0.98</v>
      </c>
      <c r="H16" s="795">
        <v>0.99</v>
      </c>
      <c r="I16" s="795">
        <v>0.98</v>
      </c>
      <c r="J16" s="795">
        <v>0.97</v>
      </c>
      <c r="K16" s="795">
        <v>1</v>
      </c>
      <c r="L16" s="795">
        <v>0.89</v>
      </c>
      <c r="M16" s="804">
        <v>1E-3</v>
      </c>
      <c r="N16" s="794">
        <v>0.97</v>
      </c>
      <c r="O16" s="795">
        <v>0.96</v>
      </c>
      <c r="P16" s="804">
        <v>0.36</v>
      </c>
      <c r="Q16" s="794">
        <v>0.99</v>
      </c>
      <c r="R16" s="781">
        <v>0.98</v>
      </c>
      <c r="S16" s="832">
        <v>0.32</v>
      </c>
    </row>
    <row r="17" spans="2:47" x14ac:dyDescent="0.35">
      <c r="B17" s="793"/>
      <c r="C17" s="794"/>
      <c r="D17" s="795"/>
      <c r="E17" s="795"/>
      <c r="F17" s="804"/>
      <c r="G17" s="795"/>
      <c r="H17" s="795"/>
      <c r="I17" s="795"/>
      <c r="J17" s="795"/>
      <c r="K17" s="795"/>
      <c r="L17" s="795"/>
      <c r="M17" s="804"/>
      <c r="N17" s="794"/>
      <c r="O17" s="795"/>
      <c r="P17" s="804"/>
      <c r="Q17" s="794"/>
      <c r="R17" s="781"/>
      <c r="S17" s="832"/>
    </row>
    <row r="18" spans="2:47" x14ac:dyDescent="0.35">
      <c r="B18" s="793" t="s">
        <v>730</v>
      </c>
      <c r="C18" s="794"/>
      <c r="D18" s="795"/>
      <c r="E18" s="795"/>
      <c r="F18" s="804"/>
      <c r="G18" s="795"/>
      <c r="H18" s="795"/>
      <c r="I18" s="795"/>
      <c r="J18" s="795"/>
      <c r="K18" s="795"/>
      <c r="L18" s="795"/>
      <c r="M18" s="804"/>
      <c r="N18" s="794"/>
      <c r="O18" s="795"/>
      <c r="P18" s="804"/>
      <c r="Q18" s="794"/>
      <c r="R18" s="781"/>
      <c r="S18" s="832"/>
    </row>
    <row r="19" spans="2:47" x14ac:dyDescent="0.35">
      <c r="B19" s="793" t="s">
        <v>700</v>
      </c>
      <c r="C19" s="794">
        <v>0.42</v>
      </c>
      <c r="D19" s="795">
        <v>0.52</v>
      </c>
      <c r="E19" s="795">
        <v>0.6</v>
      </c>
      <c r="F19" s="803" t="s">
        <v>698</v>
      </c>
      <c r="G19" s="795">
        <v>0.46</v>
      </c>
      <c r="H19" s="795">
        <v>0.5</v>
      </c>
      <c r="I19" s="795">
        <v>0.54</v>
      </c>
      <c r="J19" s="795">
        <v>0.6</v>
      </c>
      <c r="K19" s="795">
        <v>0.52</v>
      </c>
      <c r="L19" s="799"/>
      <c r="M19" s="805">
        <v>1E-3</v>
      </c>
      <c r="N19" s="794">
        <v>0.5</v>
      </c>
      <c r="O19" s="795">
        <v>0.52</v>
      </c>
      <c r="P19" s="804">
        <v>0.32100000000000001</v>
      </c>
      <c r="Q19" s="794">
        <v>0.6</v>
      </c>
      <c r="R19" s="781">
        <v>0.69</v>
      </c>
      <c r="S19" s="816">
        <v>5.8999999999999997E-2</v>
      </c>
    </row>
    <row r="20" spans="2:47" x14ac:dyDescent="0.35">
      <c r="B20" s="793" t="s">
        <v>701</v>
      </c>
      <c r="C20" s="794">
        <v>0.47</v>
      </c>
      <c r="D20" s="795">
        <v>0.56999999999999995</v>
      </c>
      <c r="E20" s="795">
        <v>0.63</v>
      </c>
      <c r="F20" s="803" t="s">
        <v>698</v>
      </c>
      <c r="G20" s="795">
        <v>0.51</v>
      </c>
      <c r="H20" s="795">
        <v>0.55000000000000004</v>
      </c>
      <c r="I20" s="795">
        <v>0.61</v>
      </c>
      <c r="J20" s="795">
        <v>0.57999999999999996</v>
      </c>
      <c r="K20" s="795">
        <v>0.56999999999999995</v>
      </c>
      <c r="L20" s="799"/>
      <c r="M20" s="804">
        <v>6.0000000000000001E-3</v>
      </c>
      <c r="N20" s="794">
        <v>0.55000000000000004</v>
      </c>
      <c r="O20" s="795">
        <v>0.56999999999999995</v>
      </c>
      <c r="P20" s="804">
        <v>0.26100000000000001</v>
      </c>
      <c r="Q20" s="794">
        <v>0.71</v>
      </c>
      <c r="R20" s="781">
        <v>0.79</v>
      </c>
      <c r="S20" s="816">
        <v>4.3999999999999997E-2</v>
      </c>
    </row>
    <row r="21" spans="2:47" x14ac:dyDescent="0.35">
      <c r="B21" s="793" t="s">
        <v>702</v>
      </c>
      <c r="C21" s="794">
        <v>0.56999999999999995</v>
      </c>
      <c r="D21" s="795">
        <v>0.49</v>
      </c>
      <c r="E21" s="795">
        <v>0.61</v>
      </c>
      <c r="F21" s="804">
        <v>0.68</v>
      </c>
      <c r="G21" s="795"/>
      <c r="H21" s="795"/>
      <c r="I21" s="795"/>
      <c r="J21" s="795"/>
      <c r="K21" s="799"/>
      <c r="L21" s="799"/>
      <c r="M21" s="796"/>
      <c r="N21" s="794">
        <v>0.54</v>
      </c>
      <c r="O21" s="795">
        <v>0.55000000000000004</v>
      </c>
      <c r="P21" s="804">
        <v>0.70099999999999996</v>
      </c>
      <c r="Q21" s="794">
        <v>0.6</v>
      </c>
      <c r="R21" s="781">
        <v>0.56999999999999995</v>
      </c>
      <c r="S21" s="816">
        <v>0.80200000000000005</v>
      </c>
    </row>
    <row r="22" spans="2:47" x14ac:dyDescent="0.35">
      <c r="B22" s="793" t="s">
        <v>50</v>
      </c>
      <c r="C22" s="794">
        <v>0.64</v>
      </c>
      <c r="D22" s="795">
        <v>0.7</v>
      </c>
      <c r="E22" s="795">
        <v>0.76</v>
      </c>
      <c r="F22" s="803" t="s">
        <v>698</v>
      </c>
      <c r="G22" s="795"/>
      <c r="H22" s="795">
        <v>0.67</v>
      </c>
      <c r="I22" s="795">
        <v>0.76</v>
      </c>
      <c r="J22" s="795">
        <v>0.67</v>
      </c>
      <c r="K22" s="799"/>
      <c r="L22" s="799"/>
      <c r="M22" s="805" t="s">
        <v>698</v>
      </c>
      <c r="N22" s="794">
        <v>0.72</v>
      </c>
      <c r="O22" s="795">
        <v>0.69</v>
      </c>
      <c r="P22" s="804">
        <v>0.159</v>
      </c>
      <c r="Q22" s="794">
        <v>0.7</v>
      </c>
      <c r="R22" s="781">
        <v>0.68</v>
      </c>
      <c r="S22" s="816">
        <v>0.64800000000000002</v>
      </c>
    </row>
    <row r="23" spans="2:47" x14ac:dyDescent="0.35">
      <c r="B23" s="331" t="s">
        <v>703</v>
      </c>
      <c r="C23" s="806">
        <v>0.66</v>
      </c>
      <c r="D23" s="807">
        <v>0.74</v>
      </c>
      <c r="E23" s="807">
        <v>0.77</v>
      </c>
      <c r="F23" s="808" t="s">
        <v>698</v>
      </c>
      <c r="G23" s="807">
        <v>0.69</v>
      </c>
      <c r="H23" s="807">
        <v>0.71</v>
      </c>
      <c r="I23" s="807">
        <v>0.77</v>
      </c>
      <c r="J23" s="807">
        <v>0.77</v>
      </c>
      <c r="K23" s="807">
        <v>0.67</v>
      </c>
      <c r="L23" s="809"/>
      <c r="M23" s="810">
        <v>3.0000000000000001E-3</v>
      </c>
      <c r="N23" s="806">
        <v>0.72</v>
      </c>
      <c r="O23" s="807">
        <v>0.72</v>
      </c>
      <c r="P23" s="810">
        <v>0.98099999999999998</v>
      </c>
      <c r="Q23" s="806">
        <v>0.77</v>
      </c>
      <c r="R23" s="807">
        <v>0.77</v>
      </c>
      <c r="S23" s="833">
        <v>0.96899999999999997</v>
      </c>
    </row>
    <row r="24" spans="2:47" x14ac:dyDescent="0.35">
      <c r="B24" s="827"/>
      <c r="C24" s="821"/>
      <c r="D24" s="821"/>
      <c r="E24" s="821"/>
      <c r="F24" s="828"/>
      <c r="G24" s="821"/>
      <c r="H24" s="821"/>
      <c r="I24" s="821"/>
      <c r="J24" s="821"/>
      <c r="K24" s="821"/>
      <c r="L24" s="795"/>
      <c r="M24" s="825"/>
      <c r="N24" s="795"/>
      <c r="O24" s="795"/>
      <c r="P24" s="825"/>
      <c r="Q24" s="795"/>
      <c r="R24" s="795"/>
      <c r="S24" s="826"/>
    </row>
    <row r="25" spans="2:47" x14ac:dyDescent="0.35">
      <c r="C25" s="795"/>
      <c r="D25" s="795"/>
      <c r="E25" s="795"/>
      <c r="G25" s="795"/>
      <c r="H25" s="795"/>
      <c r="I25" s="795"/>
      <c r="J25" s="795"/>
      <c r="K25" s="795"/>
      <c r="L25" s="795"/>
    </row>
    <row r="26" spans="2:47" ht="15.75" customHeight="1" x14ac:dyDescent="0.35">
      <c r="B26" s="865" t="s">
        <v>735</v>
      </c>
      <c r="C26" s="865"/>
      <c r="D26" s="865"/>
      <c r="E26" s="865"/>
      <c r="F26" s="865"/>
      <c r="G26" s="865"/>
      <c r="H26" s="865"/>
      <c r="I26" s="865"/>
      <c r="J26" s="865"/>
      <c r="K26" s="865"/>
      <c r="L26" s="865"/>
      <c r="M26" s="865"/>
      <c r="N26" s="865"/>
      <c r="O26" s="865"/>
      <c r="P26" s="865"/>
      <c r="Q26" s="865"/>
      <c r="R26" s="865"/>
      <c r="S26" s="865"/>
      <c r="T26" s="865"/>
      <c r="U26" s="865"/>
      <c r="V26" s="865"/>
      <c r="W26" s="865"/>
    </row>
    <row r="27" spans="2:47" x14ac:dyDescent="0.35">
      <c r="B27" s="332"/>
      <c r="C27" s="807"/>
      <c r="D27" s="807"/>
      <c r="E27" s="807"/>
      <c r="F27" s="792"/>
      <c r="G27" s="807"/>
      <c r="H27" s="807"/>
      <c r="I27" s="807"/>
      <c r="J27" s="807"/>
      <c r="K27" s="807"/>
      <c r="L27" s="807"/>
    </row>
    <row r="28" spans="2:47" x14ac:dyDescent="0.35">
      <c r="B28" s="784"/>
      <c r="C28" s="980" t="s">
        <v>690</v>
      </c>
      <c r="D28" s="981"/>
      <c r="E28" s="981"/>
      <c r="F28" s="982"/>
      <c r="G28" s="981" t="s">
        <v>42</v>
      </c>
      <c r="H28" s="981"/>
      <c r="I28" s="981"/>
      <c r="J28" s="981"/>
      <c r="K28" s="981"/>
      <c r="L28" s="981"/>
      <c r="M28" s="982"/>
      <c r="N28" s="980" t="s">
        <v>691</v>
      </c>
      <c r="O28" s="981"/>
      <c r="P28" s="982"/>
      <c r="Q28" s="980" t="s">
        <v>728</v>
      </c>
      <c r="R28" s="981"/>
      <c r="S28" s="982"/>
    </row>
    <row r="29" spans="2:47" x14ac:dyDescent="0.35">
      <c r="B29" s="331"/>
      <c r="C29" s="811">
        <v>2022</v>
      </c>
      <c r="D29" s="812">
        <v>2023</v>
      </c>
      <c r="E29" s="812">
        <v>2024</v>
      </c>
      <c r="F29" s="788" t="s">
        <v>693</v>
      </c>
      <c r="G29" s="807" t="s">
        <v>204</v>
      </c>
      <c r="H29" s="807" t="s">
        <v>205</v>
      </c>
      <c r="I29" s="807" t="s">
        <v>83</v>
      </c>
      <c r="J29" s="807" t="s">
        <v>84</v>
      </c>
      <c r="K29" s="807" t="s">
        <v>694</v>
      </c>
      <c r="L29" s="807" t="s">
        <v>695</v>
      </c>
      <c r="M29" s="788" t="s">
        <v>693</v>
      </c>
      <c r="N29" s="806" t="s">
        <v>66</v>
      </c>
      <c r="O29" s="807" t="s">
        <v>67</v>
      </c>
      <c r="P29" s="788" t="s">
        <v>693</v>
      </c>
      <c r="Q29" s="331" t="s">
        <v>631</v>
      </c>
      <c r="R29" s="813" t="s">
        <v>749</v>
      </c>
      <c r="S29" s="814" t="s">
        <v>693</v>
      </c>
    </row>
    <row r="30" spans="2:47" x14ac:dyDescent="0.35">
      <c r="B30" s="815" t="s">
        <v>729</v>
      </c>
      <c r="C30" s="794"/>
      <c r="D30" s="795"/>
      <c r="E30" s="795"/>
      <c r="F30" s="796"/>
      <c r="G30" s="795"/>
      <c r="H30" s="795"/>
      <c r="I30" s="795"/>
      <c r="J30" s="795"/>
      <c r="K30" s="795"/>
      <c r="L30" s="795"/>
      <c r="M30" s="796"/>
      <c r="N30" s="794"/>
      <c r="O30" s="795"/>
      <c r="P30" s="796"/>
      <c r="Q30" s="794"/>
      <c r="R30" s="795"/>
      <c r="S30" s="797"/>
    </row>
    <row r="31" spans="2:47" x14ac:dyDescent="0.35">
      <c r="B31" s="793" t="s">
        <v>704</v>
      </c>
      <c r="C31" s="794">
        <v>0.45</v>
      </c>
      <c r="D31" s="795">
        <v>0.45</v>
      </c>
      <c r="E31" s="795">
        <v>0.46</v>
      </c>
      <c r="F31" s="796">
        <v>0.95799999999999996</v>
      </c>
      <c r="G31" s="795">
        <v>0.41</v>
      </c>
      <c r="H31" s="795">
        <v>0.56999999999999995</v>
      </c>
      <c r="I31" s="795">
        <v>0.34</v>
      </c>
      <c r="J31" s="795">
        <v>0.31</v>
      </c>
      <c r="K31" s="795">
        <v>0.38</v>
      </c>
      <c r="L31" s="795">
        <v>0.47</v>
      </c>
      <c r="M31" s="805" t="s">
        <v>698</v>
      </c>
      <c r="N31" s="798"/>
      <c r="O31" s="799"/>
      <c r="P31" s="800"/>
      <c r="Q31" s="794">
        <v>0.44</v>
      </c>
      <c r="R31" s="795">
        <v>0.5</v>
      </c>
      <c r="S31" s="796">
        <v>1.7000000000000001E-2</v>
      </c>
    </row>
    <row r="32" spans="2:47" x14ac:dyDescent="0.35">
      <c r="B32" s="793" t="s">
        <v>748</v>
      </c>
      <c r="C32" s="794">
        <v>0.18000000000000005</v>
      </c>
      <c r="D32" s="795">
        <v>0.18999999999999995</v>
      </c>
      <c r="E32" s="795">
        <v>0.24</v>
      </c>
      <c r="F32" s="796">
        <v>2.8000000000000001E-2</v>
      </c>
      <c r="G32" s="795">
        <v>0.21999999999999997</v>
      </c>
      <c r="H32" s="795">
        <v>0.21999999999999997</v>
      </c>
      <c r="I32" s="795">
        <v>0.18000000000000005</v>
      </c>
      <c r="J32" s="795">
        <v>0.20999999999999996</v>
      </c>
      <c r="K32" s="795">
        <v>0.12</v>
      </c>
      <c r="L32" s="795">
        <v>6.9999999999999951E-2</v>
      </c>
      <c r="M32" s="816">
        <v>0.33</v>
      </c>
      <c r="N32" s="794">
        <v>0.22999999999999998</v>
      </c>
      <c r="O32" s="795">
        <v>0.18000000000000005</v>
      </c>
      <c r="P32" s="796">
        <v>1.7000000000000001E-2</v>
      </c>
      <c r="Q32" s="798"/>
      <c r="R32" s="799"/>
      <c r="S32" s="800"/>
      <c r="U32" s="817"/>
      <c r="V32" s="817"/>
      <c r="W32" s="817"/>
      <c r="X32" s="817"/>
      <c r="Y32" s="817"/>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7"/>
    </row>
    <row r="33" spans="2:19" x14ac:dyDescent="0.35">
      <c r="B33" s="793" t="s">
        <v>721</v>
      </c>
      <c r="C33" s="794">
        <v>0.22</v>
      </c>
      <c r="D33" s="795">
        <v>0.25</v>
      </c>
      <c r="E33" s="795">
        <v>0.23</v>
      </c>
      <c r="F33" s="796">
        <v>0.504</v>
      </c>
      <c r="G33" s="799"/>
      <c r="H33" s="799"/>
      <c r="I33" s="799"/>
      <c r="J33" s="799"/>
      <c r="K33" s="799"/>
      <c r="L33" s="799"/>
      <c r="M33" s="800"/>
      <c r="N33" s="794">
        <v>0.23</v>
      </c>
      <c r="O33" s="795">
        <v>0.24</v>
      </c>
      <c r="P33" s="796">
        <v>0.54500000000000004</v>
      </c>
      <c r="Q33" s="794">
        <v>0.25</v>
      </c>
      <c r="R33" s="795">
        <v>0.17</v>
      </c>
      <c r="S33" s="796">
        <v>2.5000000000000001E-2</v>
      </c>
    </row>
    <row r="34" spans="2:19" x14ac:dyDescent="0.35">
      <c r="B34" s="793" t="s">
        <v>705</v>
      </c>
      <c r="C34" s="794">
        <v>0.13</v>
      </c>
      <c r="D34" s="795">
        <v>0.13</v>
      </c>
      <c r="E34" s="795">
        <v>0.12</v>
      </c>
      <c r="F34" s="796">
        <v>0.90700000000000003</v>
      </c>
      <c r="G34" s="795">
        <v>0.11</v>
      </c>
      <c r="H34" s="795">
        <v>0.14000000000000001</v>
      </c>
      <c r="I34" s="795">
        <v>0.11</v>
      </c>
      <c r="J34" s="795">
        <v>0.12</v>
      </c>
      <c r="K34" s="795">
        <v>0.23</v>
      </c>
      <c r="L34" s="795">
        <v>0.3</v>
      </c>
      <c r="M34" s="816">
        <v>0.08</v>
      </c>
      <c r="N34" s="794">
        <v>0.12</v>
      </c>
      <c r="O34" s="795">
        <v>0.13</v>
      </c>
      <c r="P34" s="796">
        <v>0.70699999999999996</v>
      </c>
      <c r="Q34" s="794">
        <v>0.12</v>
      </c>
      <c r="R34" s="795">
        <v>0.14000000000000001</v>
      </c>
      <c r="S34" s="796">
        <v>0.33400000000000002</v>
      </c>
    </row>
    <row r="35" spans="2:19" x14ac:dyDescent="0.35">
      <c r="B35" s="793" t="s">
        <v>723</v>
      </c>
      <c r="C35" s="794">
        <v>0.06</v>
      </c>
      <c r="D35" s="795">
        <v>0.05</v>
      </c>
      <c r="E35" s="795">
        <v>7.0000000000000007E-2</v>
      </c>
      <c r="F35" s="796">
        <v>0.22900000000000001</v>
      </c>
      <c r="G35" s="795">
        <v>0.04</v>
      </c>
      <c r="H35" s="795">
        <v>7.0000000000000007E-2</v>
      </c>
      <c r="I35" s="795">
        <v>0.05</v>
      </c>
      <c r="J35" s="795">
        <v>7.0000000000000007E-2</v>
      </c>
      <c r="K35" s="795">
        <v>0</v>
      </c>
      <c r="L35" s="795">
        <v>0.14000000000000001</v>
      </c>
      <c r="M35" s="816">
        <v>0.09</v>
      </c>
      <c r="N35" s="794">
        <v>7.0000000000000007E-2</v>
      </c>
      <c r="O35" s="795">
        <v>0.04</v>
      </c>
      <c r="P35" s="796">
        <v>8.9999999999999993E-3</v>
      </c>
      <c r="Q35" s="794">
        <v>0.05</v>
      </c>
      <c r="R35" s="795">
        <v>0.11</v>
      </c>
      <c r="S35" s="805" t="s">
        <v>698</v>
      </c>
    </row>
    <row r="36" spans="2:19" x14ac:dyDescent="0.35">
      <c r="B36" s="793" t="s">
        <v>706</v>
      </c>
      <c r="C36" s="794">
        <v>0.77</v>
      </c>
      <c r="D36" s="795">
        <v>0.8</v>
      </c>
      <c r="E36" s="795">
        <v>0.78</v>
      </c>
      <c r="F36" s="796">
        <v>0.60499999999999998</v>
      </c>
      <c r="G36" s="795">
        <v>0.69</v>
      </c>
      <c r="H36" s="799"/>
      <c r="I36" s="795">
        <v>0.86</v>
      </c>
      <c r="J36" s="795">
        <v>0.86</v>
      </c>
      <c r="K36" s="795">
        <v>0.69</v>
      </c>
      <c r="L36" s="795"/>
      <c r="M36" s="805" t="s">
        <v>698</v>
      </c>
      <c r="N36" s="794">
        <v>0.76</v>
      </c>
      <c r="O36" s="795">
        <v>0.79</v>
      </c>
      <c r="P36" s="796">
        <v>0.14899999999999999</v>
      </c>
      <c r="Q36" s="794">
        <v>0.81</v>
      </c>
      <c r="R36" s="795">
        <v>0.76</v>
      </c>
      <c r="S36" s="796">
        <v>0.109</v>
      </c>
    </row>
    <row r="37" spans="2:19" x14ac:dyDescent="0.35">
      <c r="B37" s="793" t="s">
        <v>722</v>
      </c>
      <c r="C37" s="794">
        <v>0.7</v>
      </c>
      <c r="D37" s="795">
        <v>0.78</v>
      </c>
      <c r="E37" s="795">
        <v>0.76</v>
      </c>
      <c r="F37" s="804">
        <v>3.5999999999999997E-2</v>
      </c>
      <c r="G37" s="799"/>
      <c r="H37" s="795">
        <v>0.74</v>
      </c>
      <c r="I37" s="799"/>
      <c r="J37" s="799"/>
      <c r="K37" s="799"/>
      <c r="L37" s="795">
        <v>0.31</v>
      </c>
      <c r="M37" s="818"/>
      <c r="N37" s="794">
        <v>0.75</v>
      </c>
      <c r="O37" s="795">
        <v>0.73</v>
      </c>
      <c r="P37" s="804">
        <v>0.47799999999999998</v>
      </c>
      <c r="Q37" s="794">
        <v>0.76</v>
      </c>
      <c r="R37" s="795">
        <v>0.74</v>
      </c>
      <c r="S37" s="804">
        <v>0.55700000000000005</v>
      </c>
    </row>
    <row r="38" spans="2:19" x14ac:dyDescent="0.35">
      <c r="B38" s="793" t="s">
        <v>707</v>
      </c>
      <c r="C38" s="794">
        <v>0.82</v>
      </c>
      <c r="D38" s="795">
        <v>0.86</v>
      </c>
      <c r="E38" s="795">
        <v>0.87</v>
      </c>
      <c r="F38" s="804">
        <v>0.17599999999999999</v>
      </c>
      <c r="G38" s="799"/>
      <c r="H38" s="795">
        <v>0.85</v>
      </c>
      <c r="I38" s="799"/>
      <c r="J38" s="799"/>
      <c r="K38" s="799"/>
      <c r="L38" s="795">
        <v>0.41</v>
      </c>
      <c r="M38" s="818"/>
      <c r="N38" s="794">
        <v>0.87</v>
      </c>
      <c r="O38" s="795">
        <v>0.83</v>
      </c>
      <c r="P38" s="804">
        <v>6.7000000000000004E-2</v>
      </c>
      <c r="Q38" s="794">
        <v>0.86</v>
      </c>
      <c r="R38" s="795">
        <v>0.89</v>
      </c>
      <c r="S38" s="804">
        <v>0.33800000000000002</v>
      </c>
    </row>
    <row r="39" spans="2:19" x14ac:dyDescent="0.35">
      <c r="B39" s="793" t="s">
        <v>708</v>
      </c>
      <c r="C39" s="794">
        <v>0.85</v>
      </c>
      <c r="D39" s="795">
        <v>0.87</v>
      </c>
      <c r="E39" s="795">
        <v>0.82</v>
      </c>
      <c r="F39" s="804">
        <v>2.5000000000000001E-2</v>
      </c>
      <c r="G39" s="795">
        <v>0.91</v>
      </c>
      <c r="H39" s="795">
        <v>0.69</v>
      </c>
      <c r="I39" s="795">
        <v>0.96</v>
      </c>
      <c r="J39" s="795">
        <v>0.96</v>
      </c>
      <c r="K39" s="795">
        <v>0.73</v>
      </c>
      <c r="L39" s="795">
        <v>0.23</v>
      </c>
      <c r="M39" s="805" t="s">
        <v>698</v>
      </c>
      <c r="N39" s="794">
        <v>0.8</v>
      </c>
      <c r="O39" s="795">
        <v>0.84</v>
      </c>
      <c r="P39" s="804">
        <v>4.8000000000000001E-2</v>
      </c>
      <c r="Q39" s="794">
        <v>0.85</v>
      </c>
      <c r="R39" s="795">
        <v>0.82</v>
      </c>
      <c r="S39" s="804">
        <v>0.27600000000000002</v>
      </c>
    </row>
    <row r="40" spans="2:19" x14ac:dyDescent="0.35">
      <c r="B40" s="793" t="s">
        <v>709</v>
      </c>
      <c r="C40" s="794">
        <v>0.87</v>
      </c>
      <c r="D40" s="795">
        <v>0.88</v>
      </c>
      <c r="E40" s="795">
        <v>0.89</v>
      </c>
      <c r="F40" s="796">
        <v>0.53200000000000003</v>
      </c>
      <c r="G40" s="795">
        <v>0.88</v>
      </c>
      <c r="H40" s="795">
        <v>0.86</v>
      </c>
      <c r="I40" s="795">
        <v>0.89</v>
      </c>
      <c r="J40" s="795">
        <v>0.86</v>
      </c>
      <c r="K40" s="795">
        <v>0.91</v>
      </c>
      <c r="L40" s="795" t="s">
        <v>62</v>
      </c>
      <c r="M40" s="796">
        <v>0.85899999999999999</v>
      </c>
      <c r="N40" s="794">
        <v>0.88</v>
      </c>
      <c r="O40" s="795">
        <v>0.88</v>
      </c>
      <c r="P40" s="796">
        <v>0.746</v>
      </c>
      <c r="Q40" s="794">
        <v>0.92</v>
      </c>
      <c r="R40" s="795">
        <v>0.86</v>
      </c>
      <c r="S40" s="816">
        <v>0.02</v>
      </c>
    </row>
    <row r="41" spans="2:19" x14ac:dyDescent="0.35">
      <c r="B41" s="793" t="s">
        <v>710</v>
      </c>
      <c r="C41" s="794">
        <v>0.94</v>
      </c>
      <c r="D41" s="795">
        <v>0.95</v>
      </c>
      <c r="E41" s="795">
        <v>0.96</v>
      </c>
      <c r="F41" s="796">
        <v>5.5E-2</v>
      </c>
      <c r="G41" s="795">
        <v>0.96</v>
      </c>
      <c r="H41" s="795">
        <v>0.95</v>
      </c>
      <c r="I41" s="795">
        <v>0.96</v>
      </c>
      <c r="J41" s="795">
        <v>0.96</v>
      </c>
      <c r="K41" s="795">
        <v>0.88</v>
      </c>
      <c r="L41" s="795">
        <v>0.74</v>
      </c>
      <c r="M41" s="805" t="s">
        <v>698</v>
      </c>
      <c r="N41" s="794">
        <v>0.95</v>
      </c>
      <c r="O41" s="795">
        <v>0.95</v>
      </c>
      <c r="P41" s="796">
        <v>0.70299999999999996</v>
      </c>
      <c r="Q41" s="794">
        <v>0.96</v>
      </c>
      <c r="R41" s="795">
        <v>0.96</v>
      </c>
      <c r="S41" s="816">
        <v>0.82</v>
      </c>
    </row>
    <row r="42" spans="2:19" x14ac:dyDescent="0.35">
      <c r="B42" s="793" t="s">
        <v>711</v>
      </c>
      <c r="C42" s="794">
        <v>0.83</v>
      </c>
      <c r="D42" s="795">
        <v>0.85</v>
      </c>
      <c r="E42" s="795">
        <v>0.89</v>
      </c>
      <c r="F42" s="796">
        <v>0.13200000000000001</v>
      </c>
      <c r="G42" s="795">
        <v>0.9</v>
      </c>
      <c r="H42" s="795">
        <v>0.86</v>
      </c>
      <c r="I42" s="795">
        <v>0.91</v>
      </c>
      <c r="J42" s="795">
        <v>0.89</v>
      </c>
      <c r="K42" s="795">
        <v>0.5</v>
      </c>
      <c r="L42" s="795">
        <v>0.5</v>
      </c>
      <c r="M42" s="805" t="s">
        <v>698</v>
      </c>
      <c r="N42" s="794">
        <v>0.86</v>
      </c>
      <c r="O42" s="795">
        <v>0.85</v>
      </c>
      <c r="P42" s="796">
        <v>0.86199999999999999</v>
      </c>
      <c r="Q42" s="794">
        <v>0.9</v>
      </c>
      <c r="R42" s="795">
        <v>0.89</v>
      </c>
      <c r="S42" s="796">
        <v>0.39900000000000002</v>
      </c>
    </row>
    <row r="43" spans="2:19" x14ac:dyDescent="0.35">
      <c r="B43" s="793"/>
      <c r="C43" s="794"/>
      <c r="D43" s="795"/>
      <c r="E43" s="795"/>
      <c r="F43" s="796"/>
      <c r="G43" s="795"/>
      <c r="H43" s="795"/>
      <c r="I43" s="795"/>
      <c r="J43" s="795"/>
      <c r="K43" s="795"/>
      <c r="L43" s="795"/>
      <c r="M43" s="796"/>
      <c r="N43" s="794"/>
      <c r="O43" s="795"/>
      <c r="P43" s="796"/>
      <c r="Q43" s="794"/>
      <c r="R43" s="795"/>
      <c r="S43" s="796"/>
    </row>
    <row r="44" spans="2:19" x14ac:dyDescent="0.35">
      <c r="B44" s="327" t="s">
        <v>712</v>
      </c>
      <c r="C44" s="819">
        <v>2022</v>
      </c>
      <c r="D44" s="820">
        <v>2023</v>
      </c>
      <c r="E44" s="820">
        <v>2024</v>
      </c>
      <c r="F44" s="785"/>
      <c r="G44" s="821"/>
      <c r="H44" s="821"/>
      <c r="I44" s="821"/>
      <c r="J44" s="821"/>
      <c r="K44" s="821"/>
      <c r="L44" s="821"/>
      <c r="M44" s="785"/>
      <c r="N44" s="822"/>
      <c r="O44" s="821"/>
      <c r="P44" s="785"/>
      <c r="Q44" s="822"/>
      <c r="R44" s="821"/>
      <c r="S44" s="785"/>
    </row>
    <row r="45" spans="2:19" x14ac:dyDescent="0.35">
      <c r="B45" s="793" t="s">
        <v>724</v>
      </c>
      <c r="C45" s="794">
        <v>0.91</v>
      </c>
      <c r="D45" s="795">
        <v>0.94</v>
      </c>
      <c r="E45" s="795">
        <v>0.86</v>
      </c>
      <c r="F45" s="805" t="s">
        <v>698</v>
      </c>
      <c r="G45" s="795">
        <v>0.9</v>
      </c>
      <c r="H45" s="795">
        <v>0.9</v>
      </c>
      <c r="I45" s="795">
        <v>0.93</v>
      </c>
      <c r="J45" s="795">
        <v>0.94</v>
      </c>
      <c r="K45" s="795">
        <v>1</v>
      </c>
      <c r="L45" s="799"/>
      <c r="M45" s="796">
        <v>0.106</v>
      </c>
      <c r="N45" s="794">
        <v>0.9</v>
      </c>
      <c r="O45" s="795">
        <v>0.9</v>
      </c>
      <c r="P45" s="796">
        <v>0.94299999999999995</v>
      </c>
      <c r="Q45" s="794">
        <v>0.93</v>
      </c>
      <c r="R45" s="795">
        <v>0.91</v>
      </c>
      <c r="S45" s="796">
        <v>0.192</v>
      </c>
    </row>
    <row r="46" spans="2:19" x14ac:dyDescent="0.35">
      <c r="B46" s="793" t="s">
        <v>725</v>
      </c>
      <c r="C46" s="794">
        <v>0.98</v>
      </c>
      <c r="D46" s="795">
        <v>0.96</v>
      </c>
      <c r="E46" s="795">
        <v>0.98</v>
      </c>
      <c r="F46" s="805">
        <v>8.0000000000000002E-3</v>
      </c>
      <c r="G46" s="795">
        <v>0.97</v>
      </c>
      <c r="H46" s="795">
        <v>0.97</v>
      </c>
      <c r="I46" s="795">
        <v>0.98</v>
      </c>
      <c r="J46" s="795">
        <v>0.98</v>
      </c>
      <c r="K46" s="795">
        <v>0.94</v>
      </c>
      <c r="L46" s="799"/>
      <c r="M46" s="796">
        <v>0.71499999999999997</v>
      </c>
      <c r="N46" s="794">
        <v>0.97</v>
      </c>
      <c r="O46" s="795">
        <v>0.97</v>
      </c>
      <c r="P46" s="796">
        <v>0.94</v>
      </c>
      <c r="Q46" s="794">
        <v>0.97</v>
      </c>
      <c r="R46" s="795">
        <v>0.95</v>
      </c>
      <c r="S46" s="796">
        <v>3.3000000000000002E-2</v>
      </c>
    </row>
    <row r="47" spans="2:19" x14ac:dyDescent="0.35">
      <c r="B47" s="793"/>
      <c r="C47" s="794"/>
      <c r="D47" s="795"/>
      <c r="E47" s="795"/>
      <c r="F47" s="805"/>
      <c r="G47" s="795"/>
      <c r="H47" s="795"/>
      <c r="I47" s="795"/>
      <c r="J47" s="795"/>
      <c r="K47" s="795"/>
      <c r="L47" s="799"/>
      <c r="M47" s="796"/>
      <c r="N47" s="794"/>
      <c r="O47" s="795"/>
      <c r="P47" s="796"/>
      <c r="Q47" s="794"/>
      <c r="R47" s="795"/>
      <c r="S47" s="796"/>
    </row>
    <row r="48" spans="2:19" x14ac:dyDescent="0.35">
      <c r="B48" s="793"/>
      <c r="C48" s="823">
        <v>2016</v>
      </c>
      <c r="D48" s="824">
        <v>2017</v>
      </c>
      <c r="E48" s="824">
        <v>2018</v>
      </c>
      <c r="F48" s="805"/>
      <c r="G48" s="795"/>
      <c r="H48" s="795"/>
      <c r="I48" s="795"/>
      <c r="J48" s="795"/>
      <c r="K48" s="795"/>
      <c r="L48" s="799"/>
      <c r="M48" s="796"/>
      <c r="N48" s="794"/>
      <c r="O48" s="795"/>
      <c r="P48" s="796"/>
      <c r="Q48" s="794"/>
      <c r="R48" s="795"/>
      <c r="S48" s="796"/>
    </row>
    <row r="49" spans="2:19" x14ac:dyDescent="0.35">
      <c r="B49" s="793" t="s">
        <v>726</v>
      </c>
      <c r="C49" s="794">
        <v>0.94</v>
      </c>
      <c r="D49" s="795">
        <v>0.93</v>
      </c>
      <c r="E49" s="795">
        <v>0.94</v>
      </c>
      <c r="F49" s="796">
        <v>0.94299999999999995</v>
      </c>
      <c r="G49" s="795">
        <v>0.91</v>
      </c>
      <c r="H49" s="795">
        <v>0.94</v>
      </c>
      <c r="I49" s="795">
        <v>0.97</v>
      </c>
      <c r="J49" s="795">
        <v>0.97</v>
      </c>
      <c r="K49" s="795">
        <v>1</v>
      </c>
      <c r="L49" s="799"/>
      <c r="M49" s="805" t="s">
        <v>698</v>
      </c>
      <c r="N49" s="794">
        <v>0.94</v>
      </c>
      <c r="O49" s="795">
        <v>0.94</v>
      </c>
      <c r="P49" s="796">
        <v>0.75900000000000001</v>
      </c>
      <c r="Q49" s="794">
        <v>0.97</v>
      </c>
      <c r="R49" s="795">
        <v>0.95</v>
      </c>
      <c r="S49" s="816">
        <v>0.21</v>
      </c>
    </row>
    <row r="50" spans="2:19" x14ac:dyDescent="0.35">
      <c r="B50" s="793" t="s">
        <v>727</v>
      </c>
      <c r="C50" s="794">
        <v>0.98</v>
      </c>
      <c r="D50" s="795">
        <v>0.97</v>
      </c>
      <c r="E50" s="795">
        <v>0.98</v>
      </c>
      <c r="F50" s="816">
        <v>0.03</v>
      </c>
      <c r="G50" s="795">
        <v>0.98</v>
      </c>
      <c r="H50" s="795">
        <v>0.97</v>
      </c>
      <c r="I50" s="795">
        <v>0.98</v>
      </c>
      <c r="J50" s="795">
        <v>0.98</v>
      </c>
      <c r="K50" s="795">
        <v>1</v>
      </c>
      <c r="L50" s="799"/>
      <c r="M50" s="804">
        <v>0.26900000000000002</v>
      </c>
      <c r="N50" s="794">
        <v>0.98</v>
      </c>
      <c r="O50" s="795">
        <v>0.98</v>
      </c>
      <c r="P50" s="796">
        <v>0.56999999999999995</v>
      </c>
      <c r="Q50" s="794">
        <v>0.99</v>
      </c>
      <c r="R50" s="795">
        <v>0.97</v>
      </c>
      <c r="S50" s="796">
        <v>0.20300000000000001</v>
      </c>
    </row>
    <row r="51" spans="2:19" x14ac:dyDescent="0.35">
      <c r="B51" s="331"/>
      <c r="C51" s="806"/>
      <c r="D51" s="807"/>
      <c r="E51" s="807"/>
      <c r="F51" s="788"/>
      <c r="G51" s="807"/>
      <c r="H51" s="807"/>
      <c r="I51" s="807"/>
      <c r="J51" s="807"/>
      <c r="K51" s="807"/>
      <c r="L51" s="807"/>
      <c r="M51" s="788"/>
      <c r="N51" s="806"/>
      <c r="O51" s="807"/>
      <c r="P51" s="788"/>
      <c r="Q51" s="806"/>
      <c r="R51" s="807"/>
      <c r="S51" s="788"/>
    </row>
    <row r="52" spans="2:19" x14ac:dyDescent="0.35">
      <c r="B52" s="327" t="s">
        <v>731</v>
      </c>
      <c r="C52" s="819">
        <v>2016</v>
      </c>
      <c r="D52" s="820">
        <v>2017</v>
      </c>
      <c r="E52" s="820">
        <v>2018</v>
      </c>
      <c r="F52" s="785"/>
      <c r="G52" s="821"/>
      <c r="H52" s="821"/>
      <c r="I52" s="821"/>
      <c r="J52" s="821"/>
      <c r="K52" s="821"/>
      <c r="L52" s="821"/>
      <c r="M52" s="785"/>
      <c r="N52" s="822"/>
      <c r="O52" s="821"/>
      <c r="P52" s="785"/>
      <c r="Q52" s="822"/>
      <c r="R52" s="821"/>
      <c r="S52" s="785"/>
    </row>
    <row r="53" spans="2:19" x14ac:dyDescent="0.35">
      <c r="B53" s="793" t="s">
        <v>72</v>
      </c>
      <c r="C53" s="794">
        <v>0.82</v>
      </c>
      <c r="D53" s="795">
        <v>0.85</v>
      </c>
      <c r="E53" s="795">
        <v>0.83</v>
      </c>
      <c r="F53" s="816">
        <v>0.65</v>
      </c>
      <c r="G53" s="795">
        <v>0.81</v>
      </c>
      <c r="H53" s="795">
        <v>0.83</v>
      </c>
      <c r="I53" s="795">
        <v>0.86</v>
      </c>
      <c r="J53" s="795">
        <v>0.88</v>
      </c>
      <c r="K53" s="795">
        <v>0.75</v>
      </c>
      <c r="L53" s="799"/>
      <c r="M53" s="816">
        <v>0.21099999999999999</v>
      </c>
      <c r="N53" s="794">
        <v>0.8</v>
      </c>
      <c r="O53" s="795">
        <v>0.86</v>
      </c>
      <c r="P53" s="805">
        <v>2E-3</v>
      </c>
      <c r="Q53" s="794">
        <v>0.84</v>
      </c>
      <c r="R53" s="795">
        <v>0.79</v>
      </c>
      <c r="S53" s="796">
        <v>0.22700000000000001</v>
      </c>
    </row>
    <row r="54" spans="2:19" x14ac:dyDescent="0.35">
      <c r="B54" s="793" t="s">
        <v>713</v>
      </c>
      <c r="C54" s="794">
        <v>0.39</v>
      </c>
      <c r="D54" s="795">
        <v>0.38</v>
      </c>
      <c r="E54" s="795">
        <v>0.39</v>
      </c>
      <c r="F54" s="796">
        <v>0.93500000000000005</v>
      </c>
      <c r="G54" s="795">
        <v>0.3</v>
      </c>
      <c r="H54" s="795">
        <v>0.39</v>
      </c>
      <c r="I54" s="795">
        <v>0.41</v>
      </c>
      <c r="J54" s="795">
        <v>0.49</v>
      </c>
      <c r="K54" s="795">
        <v>0.42</v>
      </c>
      <c r="L54" s="799"/>
      <c r="M54" s="805" t="s">
        <v>698</v>
      </c>
      <c r="N54" s="794">
        <v>0.4</v>
      </c>
      <c r="O54" s="795">
        <v>0.38</v>
      </c>
      <c r="P54" s="796">
        <v>0.497</v>
      </c>
      <c r="Q54" s="794">
        <v>0.41</v>
      </c>
      <c r="R54" s="795">
        <v>0.5</v>
      </c>
      <c r="S54" s="796">
        <v>0.11700000000000001</v>
      </c>
    </row>
    <row r="55" spans="2:19" x14ac:dyDescent="0.35">
      <c r="B55" s="793" t="s">
        <v>714</v>
      </c>
      <c r="C55" s="794">
        <v>0.14000000000000001</v>
      </c>
      <c r="D55" s="795">
        <v>0.17</v>
      </c>
      <c r="E55" s="795">
        <v>0.16</v>
      </c>
      <c r="F55" s="796">
        <v>0.45700000000000002</v>
      </c>
      <c r="G55" s="795">
        <v>0.11</v>
      </c>
      <c r="H55" s="795">
        <v>0.25</v>
      </c>
      <c r="I55" s="795">
        <v>0.16</v>
      </c>
      <c r="J55" s="795">
        <v>0.23</v>
      </c>
      <c r="K55" s="795">
        <v>0.17</v>
      </c>
      <c r="L55" s="799"/>
      <c r="M55" s="796">
        <v>5.0000000000000001E-3</v>
      </c>
      <c r="N55" s="794">
        <v>0.16</v>
      </c>
      <c r="O55" s="795">
        <v>0.15</v>
      </c>
      <c r="P55" s="796">
        <v>0.76300000000000001</v>
      </c>
      <c r="Q55" s="794">
        <v>0.17</v>
      </c>
      <c r="R55" s="795">
        <v>0.21</v>
      </c>
      <c r="S55" s="796">
        <v>0.33300000000000002</v>
      </c>
    </row>
    <row r="56" spans="2:19" x14ac:dyDescent="0.35">
      <c r="B56" s="793" t="s">
        <v>715</v>
      </c>
      <c r="C56" s="794">
        <v>0.73</v>
      </c>
      <c r="D56" s="795">
        <v>0.76</v>
      </c>
      <c r="E56" s="795">
        <v>0.75</v>
      </c>
      <c r="F56" s="796">
        <v>0.84899999999999998</v>
      </c>
      <c r="G56" s="795">
        <v>0.78</v>
      </c>
      <c r="H56" s="795">
        <v>0.74</v>
      </c>
      <c r="I56" s="795">
        <v>0.74</v>
      </c>
      <c r="J56" s="795">
        <v>0.73</v>
      </c>
      <c r="K56" s="795">
        <v>0.73</v>
      </c>
      <c r="L56" s="799"/>
      <c r="M56" s="816">
        <v>0.23599999999999999</v>
      </c>
      <c r="N56" s="794">
        <v>0.74</v>
      </c>
      <c r="O56" s="795">
        <v>0.75</v>
      </c>
      <c r="P56" s="796">
        <v>0.74399999999999999</v>
      </c>
      <c r="Q56" s="794">
        <v>0.72</v>
      </c>
      <c r="R56" s="795">
        <v>0.63</v>
      </c>
      <c r="S56" s="796">
        <v>6.6000000000000003E-2</v>
      </c>
    </row>
    <row r="57" spans="2:19" x14ac:dyDescent="0.35">
      <c r="B57" s="793" t="s">
        <v>716</v>
      </c>
      <c r="C57" s="794">
        <v>0.66</v>
      </c>
      <c r="D57" s="795">
        <v>0.69</v>
      </c>
      <c r="E57" s="795">
        <v>0.66</v>
      </c>
      <c r="F57" s="796">
        <v>0.51600000000000001</v>
      </c>
      <c r="G57" s="795">
        <v>0.74</v>
      </c>
      <c r="H57" s="795">
        <v>0.66</v>
      </c>
      <c r="I57" s="795">
        <v>0.65</v>
      </c>
      <c r="J57" s="795">
        <v>0.57999999999999996</v>
      </c>
      <c r="K57" s="795">
        <v>0.73</v>
      </c>
      <c r="L57" s="799"/>
      <c r="M57" s="796">
        <v>4.0000000000000001E-3</v>
      </c>
      <c r="N57" s="794">
        <v>0.67</v>
      </c>
      <c r="O57" s="795">
        <v>0.67</v>
      </c>
      <c r="P57" s="796">
        <v>0.66900000000000004</v>
      </c>
      <c r="Q57" s="794">
        <v>0.64</v>
      </c>
      <c r="R57" s="795">
        <v>0.56000000000000005</v>
      </c>
      <c r="S57" s="796">
        <v>9.9000000000000005E-2</v>
      </c>
    </row>
    <row r="58" spans="2:19" x14ac:dyDescent="0.35">
      <c r="B58" s="793" t="s">
        <v>717</v>
      </c>
      <c r="C58" s="794">
        <v>0.54</v>
      </c>
      <c r="D58" s="795">
        <v>0.55000000000000004</v>
      </c>
      <c r="E58" s="795">
        <v>0.53</v>
      </c>
      <c r="F58" s="796">
        <v>0.95799999999999996</v>
      </c>
      <c r="G58" s="799"/>
      <c r="H58" s="799"/>
      <c r="I58" s="795">
        <v>0.54</v>
      </c>
      <c r="J58" s="799"/>
      <c r="K58" s="799"/>
      <c r="L58" s="799"/>
      <c r="M58" s="800"/>
      <c r="N58" s="794">
        <v>0.47</v>
      </c>
      <c r="O58" s="795">
        <v>0.56999999999999995</v>
      </c>
      <c r="P58" s="796">
        <v>0.16500000000000001</v>
      </c>
      <c r="Q58" s="794">
        <v>0.53</v>
      </c>
      <c r="R58" s="795">
        <v>0.25</v>
      </c>
      <c r="S58" s="796">
        <v>4.3999999999999997E-2</v>
      </c>
    </row>
    <row r="59" spans="2:19" x14ac:dyDescent="0.35">
      <c r="B59" s="793" t="s">
        <v>44</v>
      </c>
      <c r="C59" s="794">
        <v>0.57999999999999996</v>
      </c>
      <c r="D59" s="795">
        <v>0.54</v>
      </c>
      <c r="E59" s="795">
        <v>0.51</v>
      </c>
      <c r="F59" s="796">
        <v>9.7000000000000003E-2</v>
      </c>
      <c r="G59" s="799"/>
      <c r="H59" s="795">
        <v>0.69</v>
      </c>
      <c r="I59" s="795">
        <v>0.44</v>
      </c>
      <c r="J59" s="795">
        <v>0.24</v>
      </c>
      <c r="K59" s="799"/>
      <c r="L59" s="799"/>
      <c r="M59" s="805" t="s">
        <v>698</v>
      </c>
      <c r="N59" s="794">
        <v>0.57999999999999996</v>
      </c>
      <c r="O59" s="795">
        <v>0.51</v>
      </c>
      <c r="P59" s="796">
        <v>8.0000000000000002E-3</v>
      </c>
      <c r="Q59" s="794">
        <v>0.5</v>
      </c>
      <c r="R59" s="795">
        <v>0.53</v>
      </c>
      <c r="S59" s="796">
        <v>0.66700000000000004</v>
      </c>
    </row>
    <row r="60" spans="2:19" x14ac:dyDescent="0.35">
      <c r="B60" s="793" t="s">
        <v>718</v>
      </c>
      <c r="C60" s="794">
        <v>0.75</v>
      </c>
      <c r="D60" s="795">
        <v>0.71</v>
      </c>
      <c r="E60" s="795">
        <v>0.75</v>
      </c>
      <c r="F60" s="816">
        <v>0.33</v>
      </c>
      <c r="G60" s="799"/>
      <c r="H60" s="795">
        <v>0.76</v>
      </c>
      <c r="I60" s="795">
        <v>0.73</v>
      </c>
      <c r="J60" s="795">
        <v>0.67</v>
      </c>
      <c r="K60" s="799"/>
      <c r="L60" s="799"/>
      <c r="M60" s="796">
        <v>5.0999999999999997E-2</v>
      </c>
      <c r="N60" s="794">
        <v>0.72</v>
      </c>
      <c r="O60" s="795">
        <v>0.74</v>
      </c>
      <c r="P60" s="796">
        <v>0.41599999999999998</v>
      </c>
      <c r="Q60" s="794">
        <v>0.64</v>
      </c>
      <c r="R60" s="795">
        <v>0.72</v>
      </c>
      <c r="S60" s="816">
        <v>0.25</v>
      </c>
    </row>
    <row r="61" spans="2:19" x14ac:dyDescent="0.35">
      <c r="B61" s="793" t="s">
        <v>719</v>
      </c>
      <c r="C61" s="794">
        <v>0.64</v>
      </c>
      <c r="D61" s="795">
        <v>0.63</v>
      </c>
      <c r="E61" s="795">
        <v>0.59</v>
      </c>
      <c r="F61" s="796">
        <v>0.30399999999999999</v>
      </c>
      <c r="G61" s="799"/>
      <c r="H61" s="795">
        <v>0.78</v>
      </c>
      <c r="I61" s="795">
        <v>0.52</v>
      </c>
      <c r="J61" s="795">
        <v>0.32</v>
      </c>
      <c r="K61" s="799"/>
      <c r="L61" s="799"/>
      <c r="M61" s="805" t="s">
        <v>698</v>
      </c>
      <c r="N61" s="794">
        <v>0.68</v>
      </c>
      <c r="O61" s="795">
        <v>0.56999999999999995</v>
      </c>
      <c r="P61" s="805" t="s">
        <v>698</v>
      </c>
      <c r="Q61" s="794">
        <v>0.6</v>
      </c>
      <c r="R61" s="795">
        <v>0.7</v>
      </c>
      <c r="S61" s="796">
        <v>0.125</v>
      </c>
    </row>
    <row r="62" spans="2:19" x14ac:dyDescent="0.35">
      <c r="B62" s="331" t="s">
        <v>720</v>
      </c>
      <c r="C62" s="806">
        <v>0.92</v>
      </c>
      <c r="D62" s="807">
        <v>0.92</v>
      </c>
      <c r="E62" s="807">
        <v>0.91</v>
      </c>
      <c r="F62" s="788">
        <v>0.92</v>
      </c>
      <c r="G62" s="807">
        <v>0.9</v>
      </c>
      <c r="H62" s="807">
        <v>0.91</v>
      </c>
      <c r="I62" s="807">
        <v>0.93</v>
      </c>
      <c r="J62" s="807">
        <v>0.94</v>
      </c>
      <c r="K62" s="807">
        <v>0.86</v>
      </c>
      <c r="L62" s="809"/>
      <c r="M62" s="788">
        <v>0.309</v>
      </c>
      <c r="N62" s="806">
        <v>0.91</v>
      </c>
      <c r="O62" s="807">
        <v>0.92</v>
      </c>
      <c r="P62" s="788">
        <v>0.218</v>
      </c>
      <c r="Q62" s="806">
        <v>0.89</v>
      </c>
      <c r="R62" s="807">
        <v>0.85</v>
      </c>
      <c r="S62" s="788">
        <v>0.27700000000000002</v>
      </c>
    </row>
    <row r="63" spans="2:19" x14ac:dyDescent="0.35">
      <c r="B63" s="783" t="s">
        <v>733</v>
      </c>
    </row>
  </sheetData>
  <mergeCells count="11">
    <mergeCell ref="C28:F28"/>
    <mergeCell ref="G28:M28"/>
    <mergeCell ref="N28:P28"/>
    <mergeCell ref="Q28:S28"/>
    <mergeCell ref="B3:L3"/>
    <mergeCell ref="B26:L26"/>
    <mergeCell ref="M26:W26"/>
    <mergeCell ref="C5:F5"/>
    <mergeCell ref="G5:M5"/>
    <mergeCell ref="N5:P5"/>
    <mergeCell ref="Q5:S5"/>
  </mergeCells>
  <conditionalFormatting sqref="F4 F6:F25 F27 M29:M36 F29:F1048576 P29:P1048576 S29:S1048576">
    <cfRule type="cellIs" dxfId="4" priority="9" operator="lessThan">
      <formula>0.05</formula>
    </cfRule>
  </conditionalFormatting>
  <conditionalFormatting sqref="M4 M6:M25 M27 M39:M1048576">
    <cfRule type="cellIs" dxfId="3" priority="6" operator="lessThan">
      <formula>0.05</formula>
    </cfRule>
  </conditionalFormatting>
  <conditionalFormatting sqref="P4 P6:P25 P27">
    <cfRule type="cellIs" dxfId="2" priority="7" operator="lessThan">
      <formula>0.05</formula>
    </cfRule>
  </conditionalFormatting>
  <conditionalFormatting sqref="S4">
    <cfRule type="cellIs" dxfId="1" priority="8" operator="lessThan">
      <formula>0.05</formula>
    </cfRule>
  </conditionalFormatting>
  <conditionalFormatting sqref="S6:S25 S27">
    <cfRule type="cellIs" dxfId="0" priority="1" operator="lessThan">
      <formula>0.05</formula>
    </cfRule>
  </conditionalFormatting>
  <hyperlinks>
    <hyperlink ref="B1" location="TOC!A1" display="TOC" xr:uid="{BFBCCF5E-21BB-402E-9E70-F83BA9B65447}"/>
  </hyperlinks>
  <pageMargins left="0.7" right="0.7" top="0.75" bottom="0.75" header="0.3" footer="0.3"/>
  <pageSetup paperSize="9" scale="59" orientation="landscape" r:id="rId1"/>
  <colBreaks count="1" manualBreakCount="1">
    <brk id="1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FFF6D9"/>
  </sheetPr>
  <dimension ref="B1:U20"/>
  <sheetViews>
    <sheetView zoomScale="90" zoomScaleNormal="90" workbookViewId="0">
      <selection activeCell="B4" sqref="B4:P4"/>
    </sheetView>
  </sheetViews>
  <sheetFormatPr defaultColWidth="9.1328125" defaultRowHeight="11.65" x14ac:dyDescent="0.35"/>
  <cols>
    <col min="1" max="1" width="5.73046875" style="325" customWidth="1"/>
    <col min="2" max="2" width="10.73046875" style="325" customWidth="1"/>
    <col min="3" max="3" width="17.3984375" style="325" bestFit="1" customWidth="1"/>
    <col min="4" max="4" width="7.3984375" style="325" customWidth="1"/>
    <col min="5" max="8" width="7.3984375" style="326" customWidth="1"/>
    <col min="9" max="11" width="7.3984375" style="325" customWidth="1"/>
    <col min="12" max="13" width="11.1328125" style="325" customWidth="1"/>
    <col min="14" max="14" width="7.3984375" style="325" customWidth="1"/>
    <col min="15" max="15" width="7.73046875" style="325" customWidth="1"/>
    <col min="16" max="16384" width="9.1328125" style="325"/>
  </cols>
  <sheetData>
    <row r="1" spans="2:21" ht="14.25" x14ac:dyDescent="0.45">
      <c r="B1" s="7" t="s">
        <v>46</v>
      </c>
    </row>
    <row r="2" spans="2:21" ht="14.25" x14ac:dyDescent="0.45">
      <c r="B2" s="7"/>
    </row>
    <row r="3" spans="2:21" ht="15.75" x14ac:dyDescent="0.5">
      <c r="B3" s="983" t="s">
        <v>514</v>
      </c>
      <c r="C3" s="983"/>
      <c r="D3" s="983"/>
      <c r="E3" s="983"/>
      <c r="F3" s="983"/>
      <c r="G3" s="983"/>
      <c r="H3" s="983"/>
      <c r="I3" s="983"/>
      <c r="J3" s="983"/>
      <c r="K3" s="983"/>
      <c r="L3" s="983"/>
      <c r="M3" s="983"/>
      <c r="N3" s="983"/>
      <c r="O3" s="983"/>
      <c r="P3" s="983"/>
    </row>
    <row r="4" spans="2:21" ht="15" customHeight="1" x14ac:dyDescent="0.45">
      <c r="B4" s="984"/>
      <c r="C4" s="984"/>
      <c r="D4" s="984"/>
      <c r="E4" s="984"/>
      <c r="F4" s="984"/>
      <c r="G4" s="984"/>
      <c r="H4" s="984"/>
      <c r="I4" s="984"/>
      <c r="J4" s="984"/>
      <c r="K4" s="984"/>
      <c r="L4" s="984"/>
      <c r="M4" s="984"/>
      <c r="N4" s="984"/>
      <c r="O4" s="984"/>
      <c r="P4" s="984"/>
    </row>
    <row r="5" spans="2:21" x14ac:dyDescent="0.35">
      <c r="B5" s="327" t="s">
        <v>41</v>
      </c>
      <c r="C5" s="328" t="s">
        <v>47</v>
      </c>
      <c r="D5" s="985" t="s">
        <v>360</v>
      </c>
      <c r="E5" s="985"/>
      <c r="F5" s="985" t="s">
        <v>361</v>
      </c>
      <c r="G5" s="985"/>
      <c r="H5" s="985" t="s">
        <v>362</v>
      </c>
      <c r="I5" s="985"/>
      <c r="J5" s="985" t="s">
        <v>462</v>
      </c>
      <c r="K5" s="985"/>
      <c r="L5" s="986" t="s">
        <v>363</v>
      </c>
      <c r="M5" s="986"/>
      <c r="N5" s="329" t="s">
        <v>71</v>
      </c>
      <c r="P5" s="330"/>
      <c r="Q5" s="330"/>
      <c r="R5" s="330"/>
      <c r="S5" s="330"/>
      <c r="T5" s="330"/>
      <c r="U5" s="330"/>
    </row>
    <row r="6" spans="2:21" ht="14.25" x14ac:dyDescent="0.45">
      <c r="B6" s="331"/>
      <c r="C6" s="332" t="s">
        <v>364</v>
      </c>
      <c r="D6" s="333" t="s">
        <v>5</v>
      </c>
      <c r="E6" s="333" t="s">
        <v>48</v>
      </c>
      <c r="F6" s="333" t="s">
        <v>5</v>
      </c>
      <c r="G6" s="333" t="s">
        <v>48</v>
      </c>
      <c r="H6" s="333" t="s">
        <v>5</v>
      </c>
      <c r="I6" s="333" t="s">
        <v>48</v>
      </c>
      <c r="J6" s="333" t="s">
        <v>5</v>
      </c>
      <c r="K6" s="333" t="s">
        <v>48</v>
      </c>
      <c r="L6" s="426" t="s">
        <v>5</v>
      </c>
      <c r="M6" s="426" t="s">
        <v>48</v>
      </c>
      <c r="N6" s="334" t="s">
        <v>4</v>
      </c>
      <c r="P6" s="330"/>
      <c r="Q6" s="293"/>
      <c r="R6" s="293"/>
      <c r="S6" s="293"/>
      <c r="T6" s="293"/>
      <c r="U6" s="330"/>
    </row>
    <row r="7" spans="2:21" ht="14.25" x14ac:dyDescent="0.45">
      <c r="B7" s="335" t="s">
        <v>541</v>
      </c>
      <c r="C7" s="364" t="s">
        <v>365</v>
      </c>
      <c r="D7" s="529">
        <v>9</v>
      </c>
      <c r="E7" s="530">
        <f t="shared" ref="E7:E13" si="0">D7/$N7</f>
        <v>5.9920106524633818E-3</v>
      </c>
      <c r="F7" s="529">
        <v>1463</v>
      </c>
      <c r="G7" s="530">
        <f t="shared" ref="G7:G13" si="1">F7/$N7</f>
        <v>0.97403462050599199</v>
      </c>
      <c r="H7" s="529">
        <v>28</v>
      </c>
      <c r="I7" s="530">
        <f t="shared" ref="I7:I13" si="2">H7/$N7</f>
        <v>1.8641810918774968E-2</v>
      </c>
      <c r="J7" s="531"/>
      <c r="K7" s="530"/>
      <c r="L7" s="532">
        <v>2</v>
      </c>
      <c r="M7" s="533">
        <f t="shared" ref="M7:M13" si="3">L7/$N7</f>
        <v>1.3315579227696406E-3</v>
      </c>
      <c r="N7" s="534">
        <f>SUM(D7,F7,H7,L7)</f>
        <v>1502</v>
      </c>
      <c r="P7" s="330"/>
      <c r="Q7" s="293"/>
      <c r="R7" s="293"/>
      <c r="S7" s="293"/>
      <c r="T7" s="293"/>
      <c r="U7" s="330"/>
    </row>
    <row r="8" spans="2:21" ht="14.25" x14ac:dyDescent="0.45">
      <c r="B8" s="336" t="s">
        <v>541</v>
      </c>
      <c r="C8" s="353" t="s">
        <v>366</v>
      </c>
      <c r="D8" s="554">
        <v>10</v>
      </c>
      <c r="E8" s="535">
        <f t="shared" si="0"/>
        <v>6.7204301075268818E-3</v>
      </c>
      <c r="F8" s="554">
        <v>1444</v>
      </c>
      <c r="G8" s="535">
        <f t="shared" si="1"/>
        <v>0.97043010752688175</v>
      </c>
      <c r="H8" s="554">
        <v>29</v>
      </c>
      <c r="I8" s="535">
        <f t="shared" si="2"/>
        <v>1.9489247311827957E-2</v>
      </c>
      <c r="J8" s="536"/>
      <c r="K8" s="535"/>
      <c r="L8" s="555">
        <v>5</v>
      </c>
      <c r="M8" s="537">
        <f t="shared" si="3"/>
        <v>3.3602150537634409E-3</v>
      </c>
      <c r="N8" s="538">
        <f t="shared" ref="N8:N13" si="4">SUM(D8,F8,H8,L8)</f>
        <v>1488</v>
      </c>
      <c r="P8" s="330"/>
      <c r="Q8" s="293"/>
      <c r="R8" s="293"/>
      <c r="S8" s="293"/>
      <c r="T8" s="293"/>
      <c r="U8" s="330"/>
    </row>
    <row r="9" spans="2:21" ht="14.25" x14ac:dyDescent="0.45">
      <c r="B9" s="336" t="s">
        <v>541</v>
      </c>
      <c r="C9" s="353" t="s">
        <v>367</v>
      </c>
      <c r="D9" s="554">
        <v>6</v>
      </c>
      <c r="E9" s="535">
        <f t="shared" si="0"/>
        <v>4.0677966101694916E-3</v>
      </c>
      <c r="F9" s="554">
        <v>1427</v>
      </c>
      <c r="G9" s="535">
        <f t="shared" si="1"/>
        <v>0.96745762711864403</v>
      </c>
      <c r="H9" s="554">
        <v>27</v>
      </c>
      <c r="I9" s="535">
        <f t="shared" si="2"/>
        <v>1.8305084745762711E-2</v>
      </c>
      <c r="J9" s="554">
        <v>8</v>
      </c>
      <c r="K9" s="535">
        <f>J9/$N9</f>
        <v>5.4237288135593224E-3</v>
      </c>
      <c r="L9" s="555">
        <v>7</v>
      </c>
      <c r="M9" s="537">
        <f t="shared" si="3"/>
        <v>4.7457627118644066E-3</v>
      </c>
      <c r="N9" s="538">
        <f>SUM(D9,F9,H9,J9,L9)</f>
        <v>1475</v>
      </c>
      <c r="P9" s="330"/>
      <c r="Q9" s="293"/>
      <c r="R9" s="293"/>
      <c r="S9" s="293"/>
      <c r="T9" s="293"/>
      <c r="U9" s="330"/>
    </row>
    <row r="10" spans="2:21" ht="14.25" x14ac:dyDescent="0.45">
      <c r="B10" s="336" t="s">
        <v>541</v>
      </c>
      <c r="C10" s="353" t="s">
        <v>368</v>
      </c>
      <c r="D10" s="554">
        <v>8</v>
      </c>
      <c r="E10" s="535">
        <f t="shared" si="0"/>
        <v>4.9875311720698253E-3</v>
      </c>
      <c r="F10" s="556">
        <v>1546</v>
      </c>
      <c r="G10" s="535">
        <f t="shared" si="1"/>
        <v>0.96384039900249374</v>
      </c>
      <c r="H10" s="556">
        <v>43</v>
      </c>
      <c r="I10" s="535">
        <f t="shared" si="2"/>
        <v>2.6807980049875311E-2</v>
      </c>
      <c r="J10" s="536"/>
      <c r="K10" s="535"/>
      <c r="L10" s="557">
        <v>7</v>
      </c>
      <c r="M10" s="537">
        <f t="shared" si="3"/>
        <v>4.3640897755610969E-3</v>
      </c>
      <c r="N10" s="538">
        <f t="shared" si="4"/>
        <v>1604</v>
      </c>
      <c r="P10" s="330"/>
      <c r="Q10" s="293"/>
      <c r="R10" s="359"/>
      <c r="S10" s="293"/>
      <c r="T10" s="293"/>
      <c r="U10" s="330"/>
    </row>
    <row r="11" spans="2:21" ht="14.25" x14ac:dyDescent="0.45">
      <c r="B11" s="336" t="s">
        <v>541</v>
      </c>
      <c r="C11" s="353" t="s">
        <v>369</v>
      </c>
      <c r="D11" s="554">
        <v>6</v>
      </c>
      <c r="E11" s="535">
        <f t="shared" si="0"/>
        <v>2.1276595744680851E-2</v>
      </c>
      <c r="F11" s="556">
        <v>269</v>
      </c>
      <c r="G11" s="535">
        <f t="shared" si="1"/>
        <v>0.95390070921985815</v>
      </c>
      <c r="H11" s="556">
        <v>5</v>
      </c>
      <c r="I11" s="535">
        <f t="shared" si="2"/>
        <v>1.7730496453900711E-2</v>
      </c>
      <c r="J11" s="536"/>
      <c r="K11" s="535"/>
      <c r="L11" s="557">
        <v>2</v>
      </c>
      <c r="M11" s="537">
        <f t="shared" si="3"/>
        <v>7.0921985815602835E-3</v>
      </c>
      <c r="N11" s="538">
        <f t="shared" si="4"/>
        <v>282</v>
      </c>
      <c r="P11" s="330"/>
      <c r="Q11" s="293"/>
      <c r="R11" s="293"/>
      <c r="S11" s="293"/>
      <c r="T11" s="293"/>
      <c r="U11" s="330"/>
    </row>
    <row r="12" spans="2:21" s="339" customFormat="1" ht="14.25" x14ac:dyDescent="0.45">
      <c r="B12" s="336" t="s">
        <v>541</v>
      </c>
      <c r="C12" s="353" t="s">
        <v>50</v>
      </c>
      <c r="D12" s="554">
        <v>9</v>
      </c>
      <c r="E12" s="535">
        <f t="shared" si="0"/>
        <v>6.9018404907975461E-3</v>
      </c>
      <c r="F12" s="554">
        <v>1271</v>
      </c>
      <c r="G12" s="535">
        <f t="shared" si="1"/>
        <v>0.97469325153374231</v>
      </c>
      <c r="H12" s="554">
        <v>20</v>
      </c>
      <c r="I12" s="535">
        <f t="shared" si="2"/>
        <v>1.5337423312883436E-2</v>
      </c>
      <c r="J12" s="536"/>
      <c r="K12" s="535"/>
      <c r="L12" s="555">
        <v>4</v>
      </c>
      <c r="M12" s="537">
        <f t="shared" si="3"/>
        <v>3.0674846625766872E-3</v>
      </c>
      <c r="N12" s="538">
        <f t="shared" si="4"/>
        <v>1304</v>
      </c>
      <c r="P12" s="340"/>
      <c r="Q12" s="293"/>
      <c r="R12" s="293"/>
      <c r="S12" s="293"/>
      <c r="T12" s="293"/>
      <c r="U12" s="340"/>
    </row>
    <row r="13" spans="2:21" s="339" customFormat="1" ht="14.25" x14ac:dyDescent="0.45">
      <c r="B13" s="337" t="s">
        <v>541</v>
      </c>
      <c r="C13" s="338" t="s">
        <v>457</v>
      </c>
      <c r="D13" s="566">
        <v>7</v>
      </c>
      <c r="E13" s="567">
        <f t="shared" si="0"/>
        <v>3.3589251439539347E-3</v>
      </c>
      <c r="F13" s="566">
        <v>1943</v>
      </c>
      <c r="G13" s="567">
        <f t="shared" si="1"/>
        <v>0.93234165067178498</v>
      </c>
      <c r="H13" s="566">
        <v>85</v>
      </c>
      <c r="I13" s="567">
        <f t="shared" si="2"/>
        <v>4.0786948176583494E-2</v>
      </c>
      <c r="J13" s="568"/>
      <c r="K13" s="567"/>
      <c r="L13" s="569">
        <v>49</v>
      </c>
      <c r="M13" s="570">
        <f t="shared" si="3"/>
        <v>2.3512476007677544E-2</v>
      </c>
      <c r="N13" s="571">
        <f t="shared" si="4"/>
        <v>2084</v>
      </c>
      <c r="P13" s="340"/>
      <c r="Q13" s="293"/>
      <c r="R13" s="293"/>
      <c r="S13" s="293"/>
      <c r="T13" s="293"/>
      <c r="U13" s="340"/>
    </row>
    <row r="14" spans="2:21" ht="14.25" x14ac:dyDescent="0.45">
      <c r="B14" s="35" t="s">
        <v>564</v>
      </c>
      <c r="P14" s="330"/>
      <c r="Q14" s="293"/>
      <c r="R14" s="359"/>
      <c r="S14" s="293"/>
      <c r="T14" s="293"/>
      <c r="U14" s="330"/>
    </row>
    <row r="15" spans="2:21" x14ac:dyDescent="0.35">
      <c r="B15" s="110" t="s">
        <v>463</v>
      </c>
      <c r="P15" s="330"/>
      <c r="Q15" s="330"/>
      <c r="R15" s="330"/>
      <c r="S15" s="330"/>
      <c r="T15" s="330"/>
      <c r="U15" s="330"/>
    </row>
    <row r="16" spans="2:21" x14ac:dyDescent="0.35">
      <c r="P16" s="330"/>
      <c r="Q16" s="330"/>
      <c r="R16" s="330"/>
      <c r="S16" s="330"/>
      <c r="T16" s="330"/>
      <c r="U16" s="330"/>
    </row>
    <row r="17" spans="16:21" x14ac:dyDescent="0.35">
      <c r="P17" s="330"/>
      <c r="Q17" s="330"/>
      <c r="R17" s="330"/>
      <c r="S17" s="330"/>
      <c r="T17" s="330"/>
      <c r="U17" s="330"/>
    </row>
    <row r="18" spans="16:21" x14ac:dyDescent="0.35">
      <c r="P18" s="330"/>
      <c r="Q18" s="330"/>
      <c r="R18" s="330"/>
      <c r="S18" s="330"/>
      <c r="T18" s="330"/>
      <c r="U18" s="330"/>
    </row>
    <row r="19" spans="16:21" x14ac:dyDescent="0.35">
      <c r="P19" s="330"/>
      <c r="Q19" s="330"/>
      <c r="R19" s="330"/>
      <c r="S19" s="330"/>
      <c r="T19" s="330"/>
      <c r="U19" s="330"/>
    </row>
    <row r="20" spans="16:21" x14ac:dyDescent="0.35">
      <c r="P20" s="330"/>
      <c r="Q20" s="330"/>
      <c r="R20" s="330"/>
      <c r="S20" s="330"/>
      <c r="T20" s="330"/>
      <c r="U20" s="330"/>
    </row>
  </sheetData>
  <mergeCells count="7">
    <mergeCell ref="B3:P3"/>
    <mergeCell ref="B4:P4"/>
    <mergeCell ref="D5:E5"/>
    <mergeCell ref="F5:G5"/>
    <mergeCell ref="H5:I5"/>
    <mergeCell ref="J5:K5"/>
    <mergeCell ref="L5:M5"/>
  </mergeCells>
  <hyperlinks>
    <hyperlink ref="B1" location="TOC!A1" display="TOC" xr:uid="{00000000-0004-0000-19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FFF6D9"/>
  </sheetPr>
  <dimension ref="B1:V34"/>
  <sheetViews>
    <sheetView zoomScale="90" zoomScaleNormal="90" zoomScaleSheetLayoutView="90" workbookViewId="0">
      <selection activeCell="I21" sqref="I21"/>
    </sheetView>
  </sheetViews>
  <sheetFormatPr defaultColWidth="9.1328125" defaultRowHeight="14.25" x14ac:dyDescent="0.45"/>
  <cols>
    <col min="1" max="1" width="9.1328125" style="8"/>
    <col min="2" max="2" width="50.265625" style="8" customWidth="1"/>
    <col min="3" max="17" width="9.1328125" style="8"/>
    <col min="18" max="18" width="29.3984375" style="8" customWidth="1"/>
    <col min="19" max="16384" width="9.1328125" style="8"/>
  </cols>
  <sheetData>
    <row r="1" spans="2:20" x14ac:dyDescent="0.45">
      <c r="B1" s="7" t="s">
        <v>46</v>
      </c>
    </row>
    <row r="2" spans="2:20" x14ac:dyDescent="0.45">
      <c r="B2" s="7"/>
    </row>
    <row r="3" spans="2:20" s="34" customFormat="1" ht="15.75" x14ac:dyDescent="0.45">
      <c r="B3" s="865" t="s">
        <v>552</v>
      </c>
      <c r="C3" s="865"/>
      <c r="D3" s="865"/>
      <c r="E3" s="865"/>
      <c r="F3" s="865"/>
      <c r="G3" s="865"/>
      <c r="H3" s="865"/>
      <c r="I3" s="865"/>
      <c r="J3" s="865"/>
      <c r="K3" s="865"/>
      <c r="L3" s="865"/>
      <c r="M3" s="865"/>
      <c r="N3" s="865"/>
    </row>
    <row r="4" spans="2:20" ht="15.75" x14ac:dyDescent="0.45">
      <c r="M4" s="34"/>
      <c r="N4" s="295"/>
      <c r="O4" s="34"/>
      <c r="P4" s="34"/>
    </row>
    <row r="5" spans="2:20" ht="27.75" customHeight="1" x14ac:dyDescent="0.45">
      <c r="B5" s="87"/>
      <c r="C5" s="987" t="s">
        <v>85</v>
      </c>
      <c r="D5" s="987"/>
      <c r="E5" s="988" t="s">
        <v>51</v>
      </c>
      <c r="F5" s="988"/>
      <c r="G5" s="987" t="s">
        <v>86</v>
      </c>
      <c r="H5" s="987"/>
      <c r="I5" s="987" t="s">
        <v>50</v>
      </c>
      <c r="J5" s="987"/>
      <c r="K5" s="989" t="s">
        <v>350</v>
      </c>
      <c r="L5" s="989"/>
      <c r="P5" s="293"/>
      <c r="Q5" s="293"/>
      <c r="R5" s="293"/>
      <c r="S5" s="293"/>
      <c r="T5" s="293"/>
    </row>
    <row r="6" spans="2:20" x14ac:dyDescent="0.45">
      <c r="B6" s="88" t="s">
        <v>98</v>
      </c>
      <c r="C6" s="152" t="s">
        <v>4</v>
      </c>
      <c r="D6" s="152" t="s">
        <v>48</v>
      </c>
      <c r="E6" s="153" t="s">
        <v>4</v>
      </c>
      <c r="F6" s="153" t="s">
        <v>48</v>
      </c>
      <c r="G6" s="152" t="s">
        <v>4</v>
      </c>
      <c r="H6" s="152" t="s">
        <v>48</v>
      </c>
      <c r="I6" s="152" t="s">
        <v>4</v>
      </c>
      <c r="J6" s="152" t="s">
        <v>48</v>
      </c>
      <c r="K6" s="152" t="s">
        <v>4</v>
      </c>
      <c r="L6" s="152" t="s">
        <v>48</v>
      </c>
      <c r="P6" s="293"/>
      <c r="Q6" s="293"/>
      <c r="R6" s="293"/>
      <c r="S6" s="293"/>
      <c r="T6" s="293"/>
    </row>
    <row r="7" spans="2:20" x14ac:dyDescent="0.45">
      <c r="B7" s="98" t="s">
        <v>87</v>
      </c>
      <c r="C7" s="364">
        <v>16</v>
      </c>
      <c r="D7" s="464">
        <f>C7/C$18</f>
        <v>2.2284122562674095E-2</v>
      </c>
      <c r="E7" s="587">
        <v>16</v>
      </c>
      <c r="F7" s="464">
        <f>E7/E$18</f>
        <v>2.6578073089700997E-2</v>
      </c>
      <c r="G7" s="552">
        <v>4</v>
      </c>
      <c r="H7" s="464">
        <f>G7/G$18</f>
        <v>3.2520325203252036E-2</v>
      </c>
      <c r="I7" s="552">
        <v>17</v>
      </c>
      <c r="J7" s="464">
        <f>I7/I$18</f>
        <v>3.5490605427974949E-2</v>
      </c>
      <c r="K7" s="572">
        <v>22</v>
      </c>
      <c r="L7" s="464">
        <f t="shared" ref="L7:L15" si="0">K7/K$18</f>
        <v>3.8596491228070177E-2</v>
      </c>
      <c r="P7" s="293"/>
      <c r="Q7" s="293"/>
      <c r="R7" s="293"/>
      <c r="S7" s="293"/>
      <c r="T7" s="293"/>
    </row>
    <row r="8" spans="2:20" x14ac:dyDescent="0.45">
      <c r="B8" s="99" t="s">
        <v>88</v>
      </c>
      <c r="C8" s="353">
        <v>21</v>
      </c>
      <c r="D8" s="467">
        <f t="shared" ref="D8:D13" si="1">C8/C$18</f>
        <v>2.9247910863509748E-2</v>
      </c>
      <c r="E8" s="588">
        <v>14</v>
      </c>
      <c r="F8" s="467">
        <f t="shared" ref="F8:F13" si="2">E8/E$18</f>
        <v>2.3255813953488372E-2</v>
      </c>
      <c r="G8" s="553">
        <v>2</v>
      </c>
      <c r="H8" s="467">
        <f t="shared" ref="H8:H13" si="3">G8/G$18</f>
        <v>1.6260162601626018E-2</v>
      </c>
      <c r="I8" s="553">
        <v>33</v>
      </c>
      <c r="J8" s="467">
        <f t="shared" ref="J8:J17" si="4">I8/I$18</f>
        <v>6.889352818371608E-2</v>
      </c>
      <c r="K8" s="539">
        <v>35</v>
      </c>
      <c r="L8" s="467">
        <f t="shared" si="0"/>
        <v>6.1403508771929821E-2</v>
      </c>
      <c r="T8" s="293"/>
    </row>
    <row r="9" spans="2:20" x14ac:dyDescent="0.45">
      <c r="B9" s="99" t="s">
        <v>89</v>
      </c>
      <c r="C9" s="353">
        <v>18</v>
      </c>
      <c r="D9" s="467">
        <f t="shared" si="1"/>
        <v>2.5069637883008356E-2</v>
      </c>
      <c r="E9" s="588">
        <v>15</v>
      </c>
      <c r="F9" s="467">
        <f t="shared" si="2"/>
        <v>2.4916943521594685E-2</v>
      </c>
      <c r="G9" s="553">
        <v>12</v>
      </c>
      <c r="H9" s="467">
        <f t="shared" si="3"/>
        <v>9.7560975609756101E-2</v>
      </c>
      <c r="I9" s="553">
        <v>7</v>
      </c>
      <c r="J9" s="467">
        <f t="shared" si="4"/>
        <v>1.4613778705636743E-2</v>
      </c>
      <c r="K9" s="539">
        <v>16</v>
      </c>
      <c r="L9" s="467">
        <f t="shared" si="0"/>
        <v>2.8070175438596492E-2</v>
      </c>
      <c r="T9" s="293"/>
    </row>
    <row r="10" spans="2:20" x14ac:dyDescent="0.45">
      <c r="B10" s="99" t="s">
        <v>90</v>
      </c>
      <c r="C10" s="353">
        <v>10</v>
      </c>
      <c r="D10" s="467">
        <f t="shared" si="1"/>
        <v>1.3927576601671309E-2</v>
      </c>
      <c r="E10" s="588">
        <v>9</v>
      </c>
      <c r="F10" s="467">
        <f t="shared" si="2"/>
        <v>1.4950166112956811E-2</v>
      </c>
      <c r="G10" s="553">
        <v>5</v>
      </c>
      <c r="H10" s="467">
        <f t="shared" si="3"/>
        <v>4.065040650406504E-2</v>
      </c>
      <c r="I10" s="553">
        <v>85</v>
      </c>
      <c r="J10" s="467">
        <f t="shared" si="4"/>
        <v>0.17745302713987474</v>
      </c>
      <c r="K10" s="539">
        <v>15</v>
      </c>
      <c r="L10" s="467">
        <f t="shared" si="0"/>
        <v>2.6315789473684209E-2</v>
      </c>
      <c r="T10" s="293"/>
    </row>
    <row r="11" spans="2:20" x14ac:dyDescent="0.45">
      <c r="B11" s="99" t="s">
        <v>91</v>
      </c>
      <c r="C11" s="353">
        <v>356</v>
      </c>
      <c r="D11" s="467">
        <f t="shared" si="1"/>
        <v>0.49582172701949861</v>
      </c>
      <c r="E11" s="588">
        <v>257</v>
      </c>
      <c r="F11" s="467">
        <f>E11/E$18</f>
        <v>0.42691029900332228</v>
      </c>
      <c r="G11" s="553">
        <v>24</v>
      </c>
      <c r="H11" s="467">
        <f t="shared" si="3"/>
        <v>0.1951219512195122</v>
      </c>
      <c r="I11" s="553">
        <v>37</v>
      </c>
      <c r="J11" s="467">
        <f t="shared" si="4"/>
        <v>7.724425887265135E-2</v>
      </c>
      <c r="K11" s="539">
        <v>137</v>
      </c>
      <c r="L11" s="467">
        <f t="shared" si="0"/>
        <v>0.24035087719298245</v>
      </c>
      <c r="T11" s="293"/>
    </row>
    <row r="12" spans="2:20" x14ac:dyDescent="0.45">
      <c r="B12" s="99" t="s">
        <v>92</v>
      </c>
      <c r="C12" s="353">
        <v>177</v>
      </c>
      <c r="D12" s="467">
        <f t="shared" si="1"/>
        <v>0.24651810584958217</v>
      </c>
      <c r="E12" s="588">
        <v>186</v>
      </c>
      <c r="F12" s="467">
        <f t="shared" si="2"/>
        <v>0.30897009966777411</v>
      </c>
      <c r="G12" s="553">
        <v>43</v>
      </c>
      <c r="H12" s="467">
        <f t="shared" si="3"/>
        <v>0.34959349593495936</v>
      </c>
      <c r="I12" s="553">
        <v>125</v>
      </c>
      <c r="J12" s="467">
        <f t="shared" si="4"/>
        <v>0.26096033402922758</v>
      </c>
      <c r="K12" s="539">
        <v>123</v>
      </c>
      <c r="L12" s="467">
        <f t="shared" si="0"/>
        <v>0.21578947368421053</v>
      </c>
      <c r="T12" s="293"/>
    </row>
    <row r="13" spans="2:20" x14ac:dyDescent="0.45">
      <c r="B13" s="99" t="s">
        <v>93</v>
      </c>
      <c r="C13" s="353">
        <v>120</v>
      </c>
      <c r="D13" s="467">
        <f t="shared" si="1"/>
        <v>0.16713091922005571</v>
      </c>
      <c r="E13" s="588">
        <v>105</v>
      </c>
      <c r="F13" s="467">
        <f t="shared" si="2"/>
        <v>0.1744186046511628</v>
      </c>
      <c r="G13" s="553">
        <v>33</v>
      </c>
      <c r="H13" s="467">
        <f t="shared" si="3"/>
        <v>0.26829268292682928</v>
      </c>
      <c r="I13" s="553">
        <v>49</v>
      </c>
      <c r="J13" s="467">
        <f t="shared" si="4"/>
        <v>0.1022964509394572</v>
      </c>
      <c r="K13" s="539">
        <v>212</v>
      </c>
      <c r="L13" s="467">
        <f t="shared" si="0"/>
        <v>0.3719298245614035</v>
      </c>
      <c r="T13" s="293"/>
    </row>
    <row r="14" spans="2:20" x14ac:dyDescent="0.45">
      <c r="B14" s="99" t="s">
        <v>94</v>
      </c>
      <c r="C14" s="539" t="s">
        <v>62</v>
      </c>
      <c r="D14" s="540" t="s">
        <v>62</v>
      </c>
      <c r="E14" s="588" t="s">
        <v>62</v>
      </c>
      <c r="F14" s="589" t="s">
        <v>62</v>
      </c>
      <c r="G14" s="539" t="s">
        <v>62</v>
      </c>
      <c r="H14" s="540" t="s">
        <v>62</v>
      </c>
      <c r="I14" s="539" t="s">
        <v>62</v>
      </c>
      <c r="J14" s="466" t="s">
        <v>62</v>
      </c>
      <c r="K14" s="539">
        <v>5</v>
      </c>
      <c r="L14" s="467">
        <f t="shared" si="0"/>
        <v>8.771929824561403E-3</v>
      </c>
      <c r="T14" s="293"/>
    </row>
    <row r="15" spans="2:20" x14ac:dyDescent="0.45">
      <c r="B15" s="99" t="s">
        <v>95</v>
      </c>
      <c r="C15" s="539" t="s">
        <v>62</v>
      </c>
      <c r="D15" s="540" t="s">
        <v>62</v>
      </c>
      <c r="E15" s="588" t="s">
        <v>62</v>
      </c>
      <c r="F15" s="589" t="s">
        <v>62</v>
      </c>
      <c r="G15" s="539" t="s">
        <v>62</v>
      </c>
      <c r="H15" s="540" t="s">
        <v>62</v>
      </c>
      <c r="I15" s="539" t="s">
        <v>62</v>
      </c>
      <c r="J15" s="466" t="s">
        <v>62</v>
      </c>
      <c r="K15" s="539">
        <v>1</v>
      </c>
      <c r="L15" s="467">
        <f t="shared" si="0"/>
        <v>1.7543859649122807E-3</v>
      </c>
      <c r="T15" s="293"/>
    </row>
    <row r="16" spans="2:20" x14ac:dyDescent="0.45">
      <c r="B16" s="99" t="s">
        <v>96</v>
      </c>
      <c r="C16" s="539" t="s">
        <v>62</v>
      </c>
      <c r="D16" s="540" t="s">
        <v>62</v>
      </c>
      <c r="E16" s="588" t="s">
        <v>62</v>
      </c>
      <c r="F16" s="589" t="s">
        <v>62</v>
      </c>
      <c r="G16" s="539" t="s">
        <v>62</v>
      </c>
      <c r="H16" s="540" t="s">
        <v>62</v>
      </c>
      <c r="I16" s="539" t="s">
        <v>62</v>
      </c>
      <c r="J16" s="466" t="s">
        <v>62</v>
      </c>
      <c r="K16" s="539">
        <v>4</v>
      </c>
      <c r="L16" s="466" t="s">
        <v>62</v>
      </c>
      <c r="T16" s="293"/>
    </row>
    <row r="17" spans="2:22" x14ac:dyDescent="0.45">
      <c r="B17" s="99" t="s">
        <v>97</v>
      </c>
      <c r="C17" s="539" t="s">
        <v>62</v>
      </c>
      <c r="D17" s="540" t="s">
        <v>62</v>
      </c>
      <c r="E17" s="588" t="s">
        <v>62</v>
      </c>
      <c r="F17" s="589" t="s">
        <v>62</v>
      </c>
      <c r="G17" s="539" t="s">
        <v>62</v>
      </c>
      <c r="H17" s="540" t="s">
        <v>62</v>
      </c>
      <c r="I17" s="553">
        <v>126</v>
      </c>
      <c r="J17" s="467">
        <f t="shared" si="4"/>
        <v>0.26304801670146138</v>
      </c>
      <c r="K17" s="539" t="s">
        <v>62</v>
      </c>
      <c r="L17" s="466" t="s">
        <v>62</v>
      </c>
      <c r="P17" s="293"/>
      <c r="Q17" s="293"/>
      <c r="R17" s="293"/>
      <c r="S17" s="293"/>
      <c r="T17" s="293"/>
    </row>
    <row r="18" spans="2:22" x14ac:dyDescent="0.45">
      <c r="B18" s="216" t="s">
        <v>71</v>
      </c>
      <c r="C18" s="541">
        <f>SUM(C7:C13)</f>
        <v>718</v>
      </c>
      <c r="D18" s="542">
        <v>1</v>
      </c>
      <c r="E18" s="541">
        <f>SUM(E7:E13)</f>
        <v>602</v>
      </c>
      <c r="F18" s="542">
        <v>1</v>
      </c>
      <c r="G18" s="541">
        <f>SUM(G7:G13)</f>
        <v>123</v>
      </c>
      <c r="H18" s="542">
        <v>1</v>
      </c>
      <c r="I18" s="541">
        <f>SUM(I7:I17)</f>
        <v>479</v>
      </c>
      <c r="J18" s="542">
        <v>1</v>
      </c>
      <c r="K18" s="541">
        <f>SUM(K7:K17)</f>
        <v>570</v>
      </c>
      <c r="L18" s="542">
        <f>SUM(L7:L17)</f>
        <v>0.99298245614035086</v>
      </c>
      <c r="P18" s="293"/>
      <c r="Q18" s="293"/>
      <c r="R18" s="293"/>
      <c r="S18" s="293"/>
      <c r="T18" s="293"/>
    </row>
    <row r="19" spans="2:22" ht="15.75" x14ac:dyDescent="0.45">
      <c r="B19" s="35" t="s">
        <v>569</v>
      </c>
      <c r="C19" s="36"/>
      <c r="D19" s="37"/>
      <c r="E19" s="217"/>
      <c r="F19" s="37"/>
      <c r="G19" s="217"/>
      <c r="H19" s="37"/>
      <c r="I19" s="217"/>
      <c r="J19" s="37"/>
      <c r="K19" s="217"/>
      <c r="L19" s="37"/>
      <c r="M19" s="34"/>
      <c r="N19" s="34"/>
      <c r="O19" s="34"/>
      <c r="P19" s="34"/>
      <c r="T19" s="398"/>
    </row>
    <row r="20" spans="2:22" ht="15.75" x14ac:dyDescent="0.45">
      <c r="B20" s="110" t="s">
        <v>225</v>
      </c>
      <c r="M20" s="34"/>
      <c r="N20" s="34"/>
      <c r="O20" s="34"/>
      <c r="P20" s="34"/>
    </row>
    <row r="21" spans="2:22" ht="15.75" x14ac:dyDescent="0.45">
      <c r="B21" s="110" t="s">
        <v>351</v>
      </c>
      <c r="M21" s="34"/>
      <c r="N21" s="34"/>
      <c r="O21" s="34"/>
      <c r="P21" s="34"/>
      <c r="R21" s="294"/>
      <c r="S21" s="294"/>
      <c r="T21" s="294"/>
      <c r="U21" s="294"/>
      <c r="V21" s="294"/>
    </row>
    <row r="22" spans="2:22" x14ac:dyDescent="0.45">
      <c r="R22" s="294"/>
      <c r="S22" s="294"/>
      <c r="T22" s="294"/>
      <c r="U22" s="294"/>
      <c r="V22" s="294"/>
    </row>
    <row r="23" spans="2:22" x14ac:dyDescent="0.45">
      <c r="R23" s="294"/>
      <c r="S23" s="294"/>
      <c r="T23" s="294"/>
      <c r="U23" s="294"/>
      <c r="V23" s="294"/>
    </row>
    <row r="24" spans="2:22" x14ac:dyDescent="0.45">
      <c r="R24" s="294"/>
      <c r="S24" s="294"/>
      <c r="T24" s="294"/>
      <c r="U24" s="294"/>
      <c r="V24" s="294"/>
    </row>
    <row r="25" spans="2:22" x14ac:dyDescent="0.45">
      <c r="R25" s="294"/>
      <c r="S25" s="294"/>
      <c r="T25" s="294"/>
      <c r="U25" s="294"/>
      <c r="V25" s="294"/>
    </row>
    <row r="26" spans="2:22" x14ac:dyDescent="0.45">
      <c r="R26" s="294"/>
      <c r="S26" s="294"/>
      <c r="T26" s="294"/>
      <c r="U26" s="294"/>
      <c r="V26" s="294"/>
    </row>
    <row r="27" spans="2:22" x14ac:dyDescent="0.45">
      <c r="R27" s="294"/>
      <c r="S27" s="294"/>
      <c r="T27" s="294"/>
      <c r="U27" s="294"/>
      <c r="V27" s="294"/>
    </row>
    <row r="28" spans="2:22" x14ac:dyDescent="0.45">
      <c r="R28" s="294"/>
      <c r="S28" s="294"/>
      <c r="T28" s="294"/>
      <c r="U28" s="294"/>
      <c r="V28" s="294"/>
    </row>
    <row r="29" spans="2:22" x14ac:dyDescent="0.45">
      <c r="R29" s="294"/>
      <c r="S29" s="294"/>
      <c r="T29" s="294"/>
      <c r="U29" s="294"/>
      <c r="V29" s="294"/>
    </row>
    <row r="30" spans="2:22" x14ac:dyDescent="0.45">
      <c r="R30" s="294"/>
      <c r="S30" s="294"/>
      <c r="T30" s="294"/>
      <c r="U30" s="294"/>
      <c r="V30" s="294"/>
    </row>
    <row r="31" spans="2:22" x14ac:dyDescent="0.45">
      <c r="R31" s="294"/>
      <c r="S31" s="294"/>
      <c r="T31" s="294"/>
      <c r="U31" s="294"/>
      <c r="V31" s="294"/>
    </row>
    <row r="32" spans="2:22" x14ac:dyDescent="0.45">
      <c r="R32" s="294"/>
      <c r="S32" s="294"/>
      <c r="T32" s="294"/>
      <c r="U32" s="294"/>
      <c r="V32" s="294"/>
    </row>
    <row r="33" spans="17:22" x14ac:dyDescent="0.45">
      <c r="R33" s="294"/>
      <c r="S33" s="294"/>
      <c r="T33" s="294"/>
      <c r="U33" s="294"/>
      <c r="V33" s="294"/>
    </row>
    <row r="34" spans="17:22" x14ac:dyDescent="0.45">
      <c r="Q34" s="292"/>
      <c r="R34" s="291"/>
      <c r="S34" s="291"/>
      <c r="T34" s="291"/>
    </row>
  </sheetData>
  <mergeCells count="6">
    <mergeCell ref="B3:N3"/>
    <mergeCell ref="C5:D5"/>
    <mergeCell ref="E5:F5"/>
    <mergeCell ref="G5:H5"/>
    <mergeCell ref="I5:J5"/>
    <mergeCell ref="K5:L5"/>
  </mergeCells>
  <hyperlinks>
    <hyperlink ref="B1" location="TOC!A1" display="TOC" xr:uid="{00000000-0004-0000-1A00-000000000000}"/>
  </hyperlinks>
  <pageMargins left="0.70866141732283472" right="0.70866141732283472" top="0.74803149606299213" bottom="0.74803149606299213" header="0.31496062992125984" footer="0.31496062992125984"/>
  <pageSetup paperSize="9" scale="6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theme="9" tint="0.79998168889431442"/>
  </sheetPr>
  <dimension ref="B1:O18"/>
  <sheetViews>
    <sheetView zoomScaleNormal="100" zoomScaleSheetLayoutView="90" workbookViewId="0">
      <selection activeCell="B2" sqref="B2"/>
    </sheetView>
  </sheetViews>
  <sheetFormatPr defaultColWidth="9.1328125" defaultRowHeight="14.25" x14ac:dyDescent="0.45"/>
  <cols>
    <col min="1" max="1" width="9.1328125" style="54"/>
    <col min="2" max="2" width="120.73046875" style="54" customWidth="1"/>
    <col min="3" max="16384" width="9.1328125" style="54"/>
  </cols>
  <sheetData>
    <row r="1" spans="2:15" x14ac:dyDescent="0.45">
      <c r="B1" s="55" t="s">
        <v>46</v>
      </c>
    </row>
    <row r="3" spans="2:15" x14ac:dyDescent="0.45">
      <c r="B3" s="839" t="s">
        <v>109</v>
      </c>
      <c r="C3" s="839"/>
      <c r="D3" s="839"/>
      <c r="E3" s="839"/>
      <c r="F3" s="839"/>
      <c r="G3" s="839"/>
      <c r="H3" s="839"/>
      <c r="I3" s="839"/>
      <c r="J3" s="839"/>
      <c r="K3" s="839"/>
      <c r="L3" s="839"/>
      <c r="M3" s="839"/>
      <c r="N3" s="839"/>
      <c r="O3" s="839"/>
    </row>
    <row r="4" spans="2:15" ht="15.75" x14ac:dyDescent="0.45">
      <c r="B4" s="34"/>
      <c r="C4" s="34"/>
      <c r="D4" s="34"/>
    </row>
    <row r="5" spans="2:15" x14ac:dyDescent="0.45">
      <c r="B5" s="839" t="s">
        <v>121</v>
      </c>
      <c r="C5" s="839"/>
      <c r="D5" s="839"/>
      <c r="E5" s="839"/>
      <c r="F5" s="839"/>
      <c r="G5" s="839"/>
      <c r="H5" s="839"/>
      <c r="I5" s="839"/>
      <c r="J5" s="839"/>
      <c r="K5" s="839"/>
      <c r="L5" s="839"/>
      <c r="M5" s="839"/>
      <c r="N5" s="839"/>
      <c r="O5" s="839"/>
    </row>
    <row r="6" spans="2:15" ht="94.5" customHeight="1" x14ac:dyDescent="0.45">
      <c r="B6" s="122" t="s">
        <v>122</v>
      </c>
      <c r="C6" s="145"/>
      <c r="D6" s="145"/>
      <c r="E6" s="145"/>
      <c r="F6" s="145"/>
      <c r="G6" s="145"/>
      <c r="H6" s="145"/>
      <c r="I6" s="145"/>
      <c r="J6" s="145"/>
      <c r="K6" s="145"/>
      <c r="L6" s="145"/>
      <c r="M6" s="145"/>
      <c r="N6" s="145"/>
      <c r="O6" s="145"/>
    </row>
    <row r="8" spans="2:15" x14ac:dyDescent="0.45">
      <c r="B8" s="839" t="s">
        <v>123</v>
      </c>
      <c r="C8" s="839"/>
      <c r="D8" s="839"/>
      <c r="E8" s="839"/>
      <c r="F8" s="839"/>
      <c r="G8" s="839"/>
      <c r="H8" s="839"/>
      <c r="I8" s="839"/>
      <c r="J8" s="839"/>
      <c r="K8" s="839"/>
      <c r="L8" s="839"/>
      <c r="M8" s="839"/>
      <c r="N8" s="839"/>
      <c r="O8" s="839"/>
    </row>
    <row r="9" spans="2:15" ht="189.75" customHeight="1" x14ac:dyDescent="0.45">
      <c r="B9" s="123" t="s">
        <v>679</v>
      </c>
      <c r="C9" s="29"/>
      <c r="D9" s="29"/>
      <c r="E9" s="29"/>
      <c r="F9" s="29"/>
      <c r="G9" s="29"/>
      <c r="H9" s="29"/>
      <c r="I9" s="29"/>
      <c r="J9" s="29"/>
      <c r="K9" s="29"/>
      <c r="L9" s="29"/>
      <c r="M9" s="29"/>
      <c r="N9" s="29"/>
      <c r="O9" s="29"/>
    </row>
    <row r="10" spans="2:15" ht="15" customHeight="1" x14ac:dyDescent="0.45">
      <c r="B10" s="29"/>
      <c r="C10" s="29"/>
      <c r="D10" s="29"/>
      <c r="E10" s="29"/>
      <c r="F10" s="29"/>
      <c r="G10" s="29"/>
      <c r="H10" s="29"/>
      <c r="I10" s="29"/>
      <c r="J10" s="29"/>
      <c r="K10" s="29"/>
      <c r="L10" s="29"/>
      <c r="M10" s="29"/>
      <c r="N10" s="29"/>
      <c r="O10" s="29"/>
    </row>
    <row r="11" spans="2:15" x14ac:dyDescent="0.45">
      <c r="B11" s="839" t="s">
        <v>124</v>
      </c>
      <c r="C11" s="839"/>
      <c r="D11" s="839"/>
      <c r="E11" s="839"/>
      <c r="F11" s="839"/>
      <c r="G11" s="839"/>
      <c r="H11" s="839"/>
      <c r="I11" s="839"/>
      <c r="J11" s="839"/>
      <c r="K11" s="839"/>
      <c r="L11" s="839"/>
      <c r="M11" s="839"/>
      <c r="N11" s="839"/>
      <c r="O11" s="839"/>
    </row>
    <row r="12" spans="2:15" ht="79.5" customHeight="1" x14ac:dyDescent="0.45">
      <c r="B12" s="123" t="s">
        <v>125</v>
      </c>
      <c r="C12" s="50"/>
      <c r="D12" s="50"/>
      <c r="E12" s="50"/>
      <c r="F12" s="50"/>
      <c r="G12" s="50"/>
      <c r="H12" s="50"/>
      <c r="I12" s="50"/>
      <c r="J12" s="50"/>
      <c r="K12" s="50"/>
      <c r="L12" s="50"/>
      <c r="M12" s="50"/>
      <c r="N12" s="50"/>
      <c r="O12" s="50"/>
    </row>
    <row r="13" spans="2:15" ht="15" customHeight="1" x14ac:dyDescent="0.45">
      <c r="B13" s="50"/>
      <c r="C13" s="50"/>
      <c r="D13" s="50"/>
      <c r="E13" s="50"/>
      <c r="F13" s="50"/>
      <c r="G13" s="50"/>
      <c r="H13" s="50"/>
      <c r="I13" s="50"/>
      <c r="J13" s="50"/>
      <c r="K13" s="50"/>
      <c r="L13" s="50"/>
      <c r="M13" s="50"/>
      <c r="N13" s="50"/>
      <c r="O13" s="50"/>
    </row>
    <row r="14" spans="2:15" ht="15" customHeight="1" x14ac:dyDescent="0.45">
      <c r="B14" s="51" t="s">
        <v>126</v>
      </c>
      <c r="C14" s="50"/>
      <c r="D14" s="50"/>
      <c r="E14" s="50"/>
      <c r="F14" s="50"/>
      <c r="G14" s="50"/>
      <c r="H14" s="50"/>
      <c r="I14" s="50"/>
      <c r="J14" s="50"/>
      <c r="K14" s="50"/>
      <c r="L14" s="50"/>
      <c r="M14" s="50"/>
      <c r="N14" s="50"/>
      <c r="O14" s="50"/>
    </row>
    <row r="15" spans="2:15" ht="15" customHeight="1" x14ac:dyDescent="0.45">
      <c r="B15" s="50"/>
      <c r="C15" s="50"/>
      <c r="D15" s="50"/>
      <c r="E15" s="50"/>
      <c r="F15" s="50"/>
      <c r="G15" s="50"/>
      <c r="H15" s="50"/>
      <c r="I15" s="50"/>
      <c r="J15" s="50"/>
      <c r="K15" s="50"/>
      <c r="L15" s="50"/>
      <c r="M15" s="50"/>
      <c r="N15" s="50"/>
      <c r="O15" s="50"/>
    </row>
    <row r="16" spans="2:15" ht="15" customHeight="1" x14ac:dyDescent="0.45">
      <c r="B16" s="50"/>
      <c r="C16" s="50"/>
      <c r="D16" s="50"/>
      <c r="E16" s="50"/>
      <c r="F16" s="50"/>
      <c r="G16" s="50"/>
      <c r="H16" s="50"/>
      <c r="I16" s="50"/>
      <c r="J16" s="50"/>
      <c r="K16" s="50"/>
      <c r="L16" s="50"/>
      <c r="M16" s="50"/>
      <c r="N16" s="50"/>
      <c r="O16" s="50"/>
    </row>
    <row r="17" spans="2:15" ht="15" customHeight="1" x14ac:dyDescent="0.45">
      <c r="B17" s="50"/>
      <c r="C17" s="50"/>
      <c r="D17" s="50"/>
      <c r="E17" s="50"/>
      <c r="F17" s="50"/>
      <c r="G17" s="50"/>
      <c r="H17" s="50"/>
      <c r="I17" s="50"/>
      <c r="J17" s="50"/>
      <c r="K17" s="50"/>
      <c r="L17" s="50"/>
      <c r="M17" s="50"/>
      <c r="N17" s="50"/>
      <c r="O17" s="50"/>
    </row>
    <row r="18" spans="2:15" ht="15" customHeight="1" x14ac:dyDescent="0.45">
      <c r="B18" s="50"/>
      <c r="C18" s="50"/>
      <c r="D18" s="50"/>
      <c r="E18" s="50"/>
      <c r="F18" s="50"/>
      <c r="G18" s="50"/>
      <c r="H18" s="50"/>
      <c r="I18" s="50"/>
      <c r="J18" s="50"/>
      <c r="K18" s="50"/>
      <c r="L18" s="50"/>
      <c r="M18" s="50"/>
      <c r="N18" s="50"/>
      <c r="O18" s="50"/>
    </row>
  </sheetData>
  <mergeCells count="4">
    <mergeCell ref="B3:O3"/>
    <mergeCell ref="B5:O5"/>
    <mergeCell ref="B8:O8"/>
    <mergeCell ref="B11:O11"/>
  </mergeCells>
  <hyperlinks>
    <hyperlink ref="B1" location="TOC!A1" display="TOC" xr:uid="{00000000-0004-0000-1C00-000000000000}"/>
    <hyperlink ref="B14" r:id="rId1" location=":~:text=About%20the%20Cleft%20Development%20Group%20(CDG)&amp;text=It%20represents%20all%20stakeholders%20in,all%20patients%20who%20need%20it." xr:uid="{00000000-0004-0000-1C00-000001000000}"/>
  </hyperlinks>
  <pageMargins left="0.7" right="0.7" top="0.75" bottom="0.75" header="0.3" footer="0.3"/>
  <pageSetup paperSize="9" orientation="portrait" r:id="rId2"/>
  <headerFooter>
    <oddHeader>&amp;C&amp;F</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B1:D30"/>
  <sheetViews>
    <sheetView zoomScaleNormal="100" zoomScaleSheetLayoutView="100" workbookViewId="0">
      <selection activeCell="D33" sqref="D33"/>
    </sheetView>
  </sheetViews>
  <sheetFormatPr defaultColWidth="9.1328125" defaultRowHeight="14.25" x14ac:dyDescent="0.45"/>
  <cols>
    <col min="1" max="1" width="5.73046875" style="8" customWidth="1"/>
    <col min="2" max="2" width="45.3984375" style="8" customWidth="1"/>
    <col min="3" max="3" width="56.86328125" style="8" customWidth="1"/>
    <col min="4" max="16384" width="9.1328125" style="8"/>
  </cols>
  <sheetData>
    <row r="1" spans="2:3" x14ac:dyDescent="0.45">
      <c r="B1" s="7" t="s">
        <v>46</v>
      </c>
    </row>
    <row r="3" spans="2:3" x14ac:dyDescent="0.45">
      <c r="B3" s="33" t="s">
        <v>58</v>
      </c>
    </row>
    <row r="4" spans="2:3" ht="15.75" x14ac:dyDescent="0.45">
      <c r="B4" s="34"/>
    </row>
    <row r="5" spans="2:3" x14ac:dyDescent="0.45">
      <c r="B5" s="52" t="s">
        <v>672</v>
      </c>
    </row>
    <row r="6" spans="2:3" ht="14.65" thickBot="1" x14ac:dyDescent="0.5"/>
    <row r="7" spans="2:3" ht="14.65" thickBot="1" x14ac:dyDescent="0.5">
      <c r="B7" s="124" t="s">
        <v>467</v>
      </c>
      <c r="C7" s="125" t="s">
        <v>156</v>
      </c>
    </row>
    <row r="8" spans="2:3" ht="14.65" thickBot="1" x14ac:dyDescent="0.5">
      <c r="B8" s="126" t="s">
        <v>7</v>
      </c>
      <c r="C8" s="126" t="s">
        <v>155</v>
      </c>
    </row>
    <row r="9" spans="2:3" ht="14.65" thickBot="1" x14ac:dyDescent="0.5">
      <c r="B9" s="126" t="s">
        <v>8</v>
      </c>
      <c r="C9" s="126" t="s">
        <v>154</v>
      </c>
    </row>
    <row r="10" spans="2:3" ht="14.65" thickBot="1" x14ac:dyDescent="0.5">
      <c r="B10" s="126" t="s">
        <v>153</v>
      </c>
      <c r="C10" s="126" t="s">
        <v>152</v>
      </c>
    </row>
    <row r="11" spans="2:3" ht="14.65" thickBot="1" x14ac:dyDescent="0.5">
      <c r="B11" s="126" t="s">
        <v>151</v>
      </c>
      <c r="C11" s="126" t="s">
        <v>150</v>
      </c>
    </row>
    <row r="12" spans="2:3" ht="14.65" thickBot="1" x14ac:dyDescent="0.5">
      <c r="B12" s="126" t="s">
        <v>11</v>
      </c>
      <c r="C12" s="126" t="s">
        <v>149</v>
      </c>
    </row>
    <row r="13" spans="2:3" ht="14.65" thickBot="1" x14ac:dyDescent="0.5">
      <c r="B13" s="126" t="s">
        <v>12</v>
      </c>
      <c r="C13" s="126" t="s">
        <v>148</v>
      </c>
    </row>
    <row r="14" spans="2:3" ht="14.65" thickBot="1" x14ac:dyDescent="0.5">
      <c r="B14" s="126" t="s">
        <v>52</v>
      </c>
      <c r="C14" s="126" t="s">
        <v>147</v>
      </c>
    </row>
    <row r="15" spans="2:3" x14ac:dyDescent="0.45">
      <c r="B15" s="840" t="s">
        <v>146</v>
      </c>
      <c r="C15" s="127" t="s">
        <v>145</v>
      </c>
    </row>
    <row r="16" spans="2:3" ht="14.65" thickBot="1" x14ac:dyDescent="0.5">
      <c r="B16" s="841"/>
      <c r="C16" s="126" t="s">
        <v>144</v>
      </c>
    </row>
    <row r="17" spans="2:4" x14ac:dyDescent="0.45">
      <c r="B17" s="840" t="s">
        <v>143</v>
      </c>
      <c r="C17" s="127" t="s">
        <v>142</v>
      </c>
    </row>
    <row r="18" spans="2:4" ht="14.65" thickBot="1" x14ac:dyDescent="0.5">
      <c r="B18" s="841"/>
      <c r="C18" s="126" t="s">
        <v>141</v>
      </c>
    </row>
    <row r="19" spans="2:4" ht="14.65" thickBot="1" x14ac:dyDescent="0.5">
      <c r="B19" s="126" t="s">
        <v>54</v>
      </c>
      <c r="C19" s="126" t="s">
        <v>140</v>
      </c>
    </row>
    <row r="20" spans="2:4" ht="16.149999999999999" thickBot="1" x14ac:dyDescent="0.5">
      <c r="B20" s="126" t="s">
        <v>55</v>
      </c>
      <c r="C20" s="126" t="s">
        <v>139</v>
      </c>
      <c r="D20" s="58"/>
    </row>
    <row r="21" spans="2:4" ht="14.65" thickBot="1" x14ac:dyDescent="0.5">
      <c r="B21" s="126" t="s">
        <v>56</v>
      </c>
      <c r="C21" s="126" t="s">
        <v>138</v>
      </c>
    </row>
    <row r="22" spans="2:4" ht="14.65" thickBot="1" x14ac:dyDescent="0.5">
      <c r="B22" s="126" t="s">
        <v>14</v>
      </c>
      <c r="C22" s="126" t="s">
        <v>137</v>
      </c>
    </row>
    <row r="23" spans="2:4" ht="14.65" thickBot="1" x14ac:dyDescent="0.5">
      <c r="B23" s="128" t="s">
        <v>76</v>
      </c>
      <c r="C23" s="128" t="s">
        <v>227</v>
      </c>
    </row>
    <row r="25" spans="2:4" x14ac:dyDescent="0.45">
      <c r="B25" s="57" t="s">
        <v>136</v>
      </c>
    </row>
    <row r="26" spans="2:4" x14ac:dyDescent="0.45">
      <c r="B26" s="56" t="s">
        <v>135</v>
      </c>
    </row>
    <row r="27" spans="2:4" x14ac:dyDescent="0.45">
      <c r="B27" s="56" t="s">
        <v>613</v>
      </c>
    </row>
    <row r="28" spans="2:4" x14ac:dyDescent="0.45">
      <c r="B28" s="56" t="s">
        <v>134</v>
      </c>
    </row>
    <row r="29" spans="2:4" x14ac:dyDescent="0.45">
      <c r="B29" s="56"/>
    </row>
    <row r="30" spans="2:4" x14ac:dyDescent="0.45">
      <c r="B30" s="55" t="s">
        <v>133</v>
      </c>
    </row>
  </sheetData>
  <mergeCells count="2">
    <mergeCell ref="B15:B16"/>
    <mergeCell ref="B17:B18"/>
  </mergeCells>
  <hyperlinks>
    <hyperlink ref="B30" r:id="rId1" display="https://www.clapa.com/treatment/nhs-cleft-teams/" xr:uid="{00000000-0004-0000-0200-000000000000}"/>
    <hyperlink ref="B1" location="TOC!A1" display="TOC" xr:uid="{00000000-0004-0000-0200-000001000000}"/>
  </hyperlinks>
  <pageMargins left="0.70866141732283472" right="0.70866141732283472" top="0.74803149606299213" bottom="0.74803149606299213" header="0.31496062992125984" footer="0.31496062992125984"/>
  <pageSetup paperSize="9" scale="59" orientation="landscape" r:id="rId2"/>
  <headerFooter>
    <oddHeader>&amp;C&amp;F</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K55"/>
  <sheetViews>
    <sheetView zoomScale="90" zoomScaleNormal="90" zoomScaleSheetLayoutView="90" workbookViewId="0">
      <selection activeCell="A7" sqref="A7"/>
    </sheetView>
  </sheetViews>
  <sheetFormatPr defaultColWidth="9.1328125" defaultRowHeight="14.25" x14ac:dyDescent="0.45"/>
  <cols>
    <col min="1" max="1" width="5.73046875" style="54" customWidth="1"/>
    <col min="2" max="2" width="19.73046875" style="54" customWidth="1"/>
    <col min="3" max="3" width="9.1328125" style="54" customWidth="1"/>
    <col min="4" max="4" width="11.73046875" style="54" bestFit="1" customWidth="1"/>
    <col min="5" max="5" width="4.73046875" style="54" customWidth="1"/>
    <col min="6" max="6" width="35.73046875" style="54" customWidth="1"/>
    <col min="7" max="8" width="30.73046875" style="54" customWidth="1"/>
    <col min="9" max="9" width="22.73046875" style="54" customWidth="1"/>
    <col min="10" max="10" width="16.1328125" style="54" customWidth="1"/>
    <col min="11" max="16384" width="9.1328125" style="54"/>
  </cols>
  <sheetData>
    <row r="1" spans="1:11" x14ac:dyDescent="0.45">
      <c r="B1" s="55" t="s">
        <v>46</v>
      </c>
      <c r="C1" s="55"/>
    </row>
    <row r="2" spans="1:11" x14ac:dyDescent="0.45">
      <c r="I2" s="156"/>
    </row>
    <row r="3" spans="1:11" ht="18" x14ac:dyDescent="0.45">
      <c r="B3" s="131" t="s">
        <v>224</v>
      </c>
      <c r="C3" s="131"/>
      <c r="F3" s="160"/>
    </row>
    <row r="5" spans="1:11" s="52" customFormat="1" ht="13.15" x14ac:dyDescent="0.45">
      <c r="B5" s="161" t="s">
        <v>255</v>
      </c>
      <c r="C5" s="313"/>
      <c r="G5" s="6"/>
      <c r="K5" s="6"/>
    </row>
    <row r="6" spans="1:11" s="52" customFormat="1" ht="13.15" x14ac:dyDescent="0.45">
      <c r="B6" s="162" t="s">
        <v>232</v>
      </c>
      <c r="C6" s="163">
        <f>COUNTIF(D14:D42,"Data quality")</f>
        <v>12</v>
      </c>
      <c r="F6" s="314" t="s">
        <v>525</v>
      </c>
      <c r="G6" s="315">
        <f>COUNTIF(J14:J42,"Yes")</f>
        <v>14</v>
      </c>
      <c r="J6" s="311"/>
      <c r="K6" s="6"/>
    </row>
    <row r="7" spans="1:11" s="52" customFormat="1" ht="13.15" x14ac:dyDescent="0.45">
      <c r="B7" s="162" t="s">
        <v>233</v>
      </c>
      <c r="C7" s="163">
        <f>COUNTIF(D14:D42,"Process")</f>
        <v>8</v>
      </c>
      <c r="G7" s="6"/>
      <c r="J7" s="311"/>
      <c r="K7" s="6"/>
    </row>
    <row r="8" spans="1:11" s="52" customFormat="1" ht="13.15" x14ac:dyDescent="0.45">
      <c r="B8" s="316" t="s">
        <v>47</v>
      </c>
      <c r="C8" s="163">
        <f>COUNTIF(D14:D42,"Outcome")</f>
        <v>9</v>
      </c>
      <c r="G8" s="6"/>
      <c r="I8" s="312"/>
      <c r="J8" s="311"/>
      <c r="K8" s="6"/>
    </row>
    <row r="9" spans="1:11" s="52" customFormat="1" x14ac:dyDescent="0.45">
      <c r="B9" s="317" t="s">
        <v>354</v>
      </c>
      <c r="C9" s="318">
        <f>SUM(C6:C8)</f>
        <v>29</v>
      </c>
      <c r="G9" s="6"/>
      <c r="I9" s="312"/>
      <c r="J9" s="311"/>
      <c r="K9" s="6"/>
    </row>
    <row r="10" spans="1:11" s="52" customFormat="1" ht="13.15" x14ac:dyDescent="0.45">
      <c r="B10" s="158"/>
      <c r="C10" s="158"/>
      <c r="D10" s="158"/>
      <c r="E10" s="158"/>
      <c r="F10" s="158"/>
      <c r="G10" s="158"/>
      <c r="H10" s="158"/>
      <c r="I10" s="158"/>
      <c r="J10" s="159"/>
    </row>
    <row r="11" spans="1:11" s="52" customFormat="1" ht="30" customHeight="1" x14ac:dyDescent="0.45">
      <c r="B11" s="842" t="s">
        <v>254</v>
      </c>
      <c r="C11" s="842"/>
      <c r="D11" s="842"/>
      <c r="E11" s="842"/>
      <c r="F11" s="842"/>
      <c r="G11" s="842"/>
      <c r="H11" s="842"/>
      <c r="I11" s="842"/>
      <c r="J11" s="159"/>
    </row>
    <row r="12" spans="1:11" s="52" customFormat="1" ht="13.15" x14ac:dyDescent="0.45">
      <c r="E12" s="6"/>
    </row>
    <row r="13" spans="1:11" ht="26.25" x14ac:dyDescent="0.45">
      <c r="B13" s="220" t="s">
        <v>127</v>
      </c>
      <c r="C13" s="220" t="s">
        <v>248</v>
      </c>
      <c r="D13" s="220" t="s">
        <v>249</v>
      </c>
      <c r="E13" s="220" t="s">
        <v>128</v>
      </c>
      <c r="F13" s="220" t="s">
        <v>129</v>
      </c>
      <c r="G13" s="221" t="s">
        <v>130</v>
      </c>
      <c r="H13" s="220" t="s">
        <v>131</v>
      </c>
      <c r="I13" s="220" t="s">
        <v>132</v>
      </c>
      <c r="J13" s="220" t="s">
        <v>526</v>
      </c>
    </row>
    <row r="14" spans="1:11" ht="26.25" x14ac:dyDescent="0.45">
      <c r="A14" s="157"/>
      <c r="B14" s="154" t="s">
        <v>263</v>
      </c>
      <c r="C14" s="154" t="s">
        <v>250</v>
      </c>
      <c r="D14" s="154" t="s">
        <v>252</v>
      </c>
      <c r="E14" s="130">
        <v>1</v>
      </c>
      <c r="F14" s="129" t="s">
        <v>302</v>
      </c>
      <c r="G14" s="154" t="s">
        <v>191</v>
      </c>
      <c r="H14" s="129" t="s">
        <v>283</v>
      </c>
      <c r="I14" s="129"/>
      <c r="J14" s="299" t="s">
        <v>353</v>
      </c>
    </row>
    <row r="15" spans="1:11" x14ac:dyDescent="0.45">
      <c r="B15" s="154" t="s">
        <v>263</v>
      </c>
      <c r="C15" s="154" t="s">
        <v>250</v>
      </c>
      <c r="D15" s="154" t="s">
        <v>252</v>
      </c>
      <c r="E15" s="130">
        <v>2</v>
      </c>
      <c r="F15" s="154" t="s">
        <v>272</v>
      </c>
      <c r="G15" s="154" t="s">
        <v>191</v>
      </c>
      <c r="H15" s="129" t="s">
        <v>284</v>
      </c>
      <c r="I15" s="129"/>
      <c r="J15" s="299" t="s">
        <v>353</v>
      </c>
    </row>
    <row r="16" spans="1:11" ht="39.4" x14ac:dyDescent="0.45">
      <c r="B16" s="129" t="s">
        <v>234</v>
      </c>
      <c r="C16" s="154" t="s">
        <v>251</v>
      </c>
      <c r="D16" s="154" t="s">
        <v>233</v>
      </c>
      <c r="E16" s="130">
        <v>3</v>
      </c>
      <c r="F16" s="154" t="s">
        <v>303</v>
      </c>
      <c r="G16" s="154" t="s">
        <v>273</v>
      </c>
      <c r="H16" s="154" t="s">
        <v>287</v>
      </c>
      <c r="I16" s="129"/>
      <c r="J16" s="299" t="s">
        <v>353</v>
      </c>
    </row>
    <row r="17" spans="2:10" ht="39.4" x14ac:dyDescent="0.45">
      <c r="B17" s="129" t="s">
        <v>234</v>
      </c>
      <c r="C17" s="154" t="s">
        <v>251</v>
      </c>
      <c r="D17" s="154" t="s">
        <v>233</v>
      </c>
      <c r="E17" s="130">
        <v>4</v>
      </c>
      <c r="F17" s="129" t="s">
        <v>235</v>
      </c>
      <c r="G17" s="154" t="s">
        <v>274</v>
      </c>
      <c r="H17" s="154" t="s">
        <v>288</v>
      </c>
      <c r="I17" s="129"/>
      <c r="J17" s="299" t="s">
        <v>353</v>
      </c>
    </row>
    <row r="18" spans="2:10" ht="25.5" customHeight="1" x14ac:dyDescent="0.45">
      <c r="B18" s="129" t="s">
        <v>236</v>
      </c>
      <c r="C18" s="154" t="s">
        <v>251</v>
      </c>
      <c r="D18" s="154" t="s">
        <v>252</v>
      </c>
      <c r="E18" s="130">
        <v>5</v>
      </c>
      <c r="F18" s="129" t="s">
        <v>267</v>
      </c>
      <c r="G18" s="154" t="s">
        <v>189</v>
      </c>
      <c r="H18" s="129" t="s">
        <v>285</v>
      </c>
      <c r="I18" s="129"/>
      <c r="J18" s="299" t="s">
        <v>353</v>
      </c>
    </row>
    <row r="19" spans="2:10" ht="87" customHeight="1" x14ac:dyDescent="0.45">
      <c r="B19" s="129" t="s">
        <v>236</v>
      </c>
      <c r="C19" s="154" t="s">
        <v>251</v>
      </c>
      <c r="D19" s="154" t="s">
        <v>233</v>
      </c>
      <c r="E19" s="130">
        <v>6</v>
      </c>
      <c r="F19" s="129" t="s">
        <v>237</v>
      </c>
      <c r="G19" s="129" t="s">
        <v>481</v>
      </c>
      <c r="H19" s="129" t="s">
        <v>275</v>
      </c>
      <c r="I19" s="129" t="s">
        <v>238</v>
      </c>
      <c r="J19" s="299" t="s">
        <v>353</v>
      </c>
    </row>
    <row r="20" spans="2:10" ht="28.5" customHeight="1" x14ac:dyDescent="0.45">
      <c r="B20" s="129" t="s">
        <v>236</v>
      </c>
      <c r="C20" s="154" t="s">
        <v>251</v>
      </c>
      <c r="D20" s="154" t="s">
        <v>252</v>
      </c>
      <c r="E20" s="130">
        <v>7</v>
      </c>
      <c r="F20" s="129" t="s">
        <v>268</v>
      </c>
      <c r="G20" s="154" t="s">
        <v>189</v>
      </c>
      <c r="H20" s="129" t="s">
        <v>286</v>
      </c>
      <c r="I20" s="129"/>
      <c r="J20" s="299" t="s">
        <v>353</v>
      </c>
    </row>
    <row r="21" spans="2:10" ht="65.650000000000006" x14ac:dyDescent="0.45">
      <c r="B21" s="129" t="s">
        <v>236</v>
      </c>
      <c r="C21" s="154" t="s">
        <v>251</v>
      </c>
      <c r="D21" s="154" t="s">
        <v>233</v>
      </c>
      <c r="E21" s="130" t="s">
        <v>478</v>
      </c>
      <c r="F21" s="129" t="s">
        <v>685</v>
      </c>
      <c r="G21" s="129" t="s">
        <v>683</v>
      </c>
      <c r="H21" s="129" t="s">
        <v>686</v>
      </c>
      <c r="I21" s="129" t="s">
        <v>238</v>
      </c>
      <c r="J21" s="299" t="s">
        <v>353</v>
      </c>
    </row>
    <row r="22" spans="2:10" ht="90" customHeight="1" x14ac:dyDescent="0.45">
      <c r="B22" s="129" t="s">
        <v>236</v>
      </c>
      <c r="C22" s="154" t="s">
        <v>251</v>
      </c>
      <c r="D22" s="154" t="s">
        <v>233</v>
      </c>
      <c r="E22" s="130" t="s">
        <v>477</v>
      </c>
      <c r="F22" s="129" t="s">
        <v>239</v>
      </c>
      <c r="G22" s="129" t="s">
        <v>480</v>
      </c>
      <c r="H22" s="129" t="s">
        <v>276</v>
      </c>
      <c r="I22" s="129" t="s">
        <v>240</v>
      </c>
      <c r="J22" s="299" t="s">
        <v>353</v>
      </c>
    </row>
    <row r="23" spans="2:10" ht="90" customHeight="1" x14ac:dyDescent="0.45">
      <c r="B23" s="129" t="s">
        <v>236</v>
      </c>
      <c r="C23" s="154" t="s">
        <v>251</v>
      </c>
      <c r="D23" s="154" t="s">
        <v>233</v>
      </c>
      <c r="E23" s="130" t="s">
        <v>684</v>
      </c>
      <c r="F23" s="129" t="s">
        <v>479</v>
      </c>
      <c r="G23" s="129" t="s">
        <v>189</v>
      </c>
      <c r="H23" s="129" t="s">
        <v>482</v>
      </c>
      <c r="I23" s="129" t="s">
        <v>483</v>
      </c>
      <c r="J23" s="299" t="s">
        <v>353</v>
      </c>
    </row>
    <row r="24" spans="2:10" ht="65.650000000000006" x14ac:dyDescent="0.45">
      <c r="B24" s="154" t="s">
        <v>236</v>
      </c>
      <c r="C24" s="154" t="s">
        <v>250</v>
      </c>
      <c r="D24" s="154" t="s">
        <v>233</v>
      </c>
      <c r="E24" s="130">
        <v>9</v>
      </c>
      <c r="F24" s="129" t="s">
        <v>510</v>
      </c>
      <c r="G24" s="154" t="s">
        <v>189</v>
      </c>
      <c r="H24" s="129" t="s">
        <v>509</v>
      </c>
      <c r="I24" s="129" t="s">
        <v>262</v>
      </c>
      <c r="J24" s="299" t="s">
        <v>344</v>
      </c>
    </row>
    <row r="25" spans="2:10" ht="39.4" x14ac:dyDescent="0.45">
      <c r="B25" s="154" t="s">
        <v>257</v>
      </c>
      <c r="C25" s="154" t="s">
        <v>250</v>
      </c>
      <c r="D25" s="154" t="s">
        <v>252</v>
      </c>
      <c r="E25" s="130">
        <v>10</v>
      </c>
      <c r="F25" s="129" t="s">
        <v>245</v>
      </c>
      <c r="G25" s="154" t="s">
        <v>304</v>
      </c>
      <c r="H25" s="154" t="s">
        <v>289</v>
      </c>
      <c r="I25" s="129"/>
      <c r="J25" s="299" t="s">
        <v>344</v>
      </c>
    </row>
    <row r="26" spans="2:10" ht="52.5" x14ac:dyDescent="0.45">
      <c r="B26" s="154" t="s">
        <v>257</v>
      </c>
      <c r="C26" s="154" t="s">
        <v>250</v>
      </c>
      <c r="D26" s="154" t="s">
        <v>47</v>
      </c>
      <c r="E26" s="130">
        <v>11</v>
      </c>
      <c r="F26" s="129" t="s">
        <v>278</v>
      </c>
      <c r="G26" s="154" t="s">
        <v>305</v>
      </c>
      <c r="H26" s="154" t="s">
        <v>277</v>
      </c>
      <c r="I26" s="129"/>
      <c r="J26" s="299" t="s">
        <v>344</v>
      </c>
    </row>
    <row r="27" spans="2:10" ht="78.75" x14ac:dyDescent="0.45">
      <c r="B27" s="154" t="s">
        <v>258</v>
      </c>
      <c r="C27" s="154" t="s">
        <v>250</v>
      </c>
      <c r="D27" s="154" t="s">
        <v>252</v>
      </c>
      <c r="E27" s="130">
        <v>12</v>
      </c>
      <c r="F27" s="129" t="s">
        <v>298</v>
      </c>
      <c r="G27" s="154" t="s">
        <v>304</v>
      </c>
      <c r="H27" s="154" t="s">
        <v>299</v>
      </c>
      <c r="I27" s="129" t="s">
        <v>242</v>
      </c>
      <c r="J27" s="299" t="s">
        <v>344</v>
      </c>
    </row>
    <row r="28" spans="2:10" ht="52.5" x14ac:dyDescent="0.45">
      <c r="B28" s="154" t="s">
        <v>258</v>
      </c>
      <c r="C28" s="154" t="s">
        <v>250</v>
      </c>
      <c r="D28" s="154" t="s">
        <v>47</v>
      </c>
      <c r="E28" s="130">
        <v>13</v>
      </c>
      <c r="F28" s="129" t="s">
        <v>241</v>
      </c>
      <c r="G28" s="154" t="s">
        <v>306</v>
      </c>
      <c r="H28" s="154" t="s">
        <v>279</v>
      </c>
      <c r="I28" s="129"/>
      <c r="J28" s="299" t="s">
        <v>344</v>
      </c>
    </row>
    <row r="29" spans="2:10" ht="52.5" x14ac:dyDescent="0.45">
      <c r="B29" s="154" t="s">
        <v>258</v>
      </c>
      <c r="C29" s="154" t="s">
        <v>250</v>
      </c>
      <c r="D29" s="154" t="s">
        <v>47</v>
      </c>
      <c r="E29" s="130">
        <v>14</v>
      </c>
      <c r="F29" s="129" t="s">
        <v>253</v>
      </c>
      <c r="G29" s="154" t="s">
        <v>306</v>
      </c>
      <c r="H29" s="154" t="s">
        <v>280</v>
      </c>
      <c r="I29" s="129"/>
      <c r="J29" s="299" t="s">
        <v>344</v>
      </c>
    </row>
    <row r="30" spans="2:10" ht="52.5" x14ac:dyDescent="0.45">
      <c r="B30" s="154" t="s">
        <v>258</v>
      </c>
      <c r="C30" s="154" t="s">
        <v>250</v>
      </c>
      <c r="D30" s="154" t="s">
        <v>47</v>
      </c>
      <c r="E30" s="130">
        <v>15</v>
      </c>
      <c r="F30" s="154" t="s">
        <v>312</v>
      </c>
      <c r="G30" s="154" t="s">
        <v>315</v>
      </c>
      <c r="H30" s="154" t="s">
        <v>314</v>
      </c>
      <c r="I30" s="129"/>
      <c r="J30" s="299" t="s">
        <v>353</v>
      </c>
    </row>
    <row r="31" spans="2:10" ht="52.5" x14ac:dyDescent="0.45">
      <c r="B31" s="154" t="s">
        <v>258</v>
      </c>
      <c r="C31" s="154" t="s">
        <v>250</v>
      </c>
      <c r="D31" s="154" t="s">
        <v>47</v>
      </c>
      <c r="E31" s="130">
        <v>16</v>
      </c>
      <c r="F31" s="154" t="s">
        <v>313</v>
      </c>
      <c r="G31" s="154" t="s">
        <v>315</v>
      </c>
      <c r="H31" s="154" t="s">
        <v>281</v>
      </c>
      <c r="I31" s="129"/>
      <c r="J31" s="299" t="s">
        <v>353</v>
      </c>
    </row>
    <row r="32" spans="2:10" ht="39.4" x14ac:dyDescent="0.45">
      <c r="B32" s="154" t="s">
        <v>259</v>
      </c>
      <c r="C32" s="154" t="s">
        <v>250</v>
      </c>
      <c r="D32" s="154" t="s">
        <v>252</v>
      </c>
      <c r="E32" s="130">
        <v>17</v>
      </c>
      <c r="F32" s="129" t="s">
        <v>246</v>
      </c>
      <c r="G32" s="154" t="s">
        <v>307</v>
      </c>
      <c r="H32" s="154" t="s">
        <v>290</v>
      </c>
      <c r="I32" s="129"/>
      <c r="J32" s="299" t="s">
        <v>344</v>
      </c>
    </row>
    <row r="33" spans="1:10" ht="78.75" customHeight="1" x14ac:dyDescent="0.45">
      <c r="B33" s="154" t="s">
        <v>259</v>
      </c>
      <c r="C33" s="154" t="s">
        <v>250</v>
      </c>
      <c r="D33" s="154" t="s">
        <v>47</v>
      </c>
      <c r="E33" s="130">
        <v>18</v>
      </c>
      <c r="F33" s="129" t="s">
        <v>243</v>
      </c>
      <c r="G33" s="218" t="s">
        <v>308</v>
      </c>
      <c r="H33" s="219" t="s">
        <v>282</v>
      </c>
      <c r="I33" s="129" t="s">
        <v>244</v>
      </c>
      <c r="J33" s="299" t="s">
        <v>344</v>
      </c>
    </row>
    <row r="34" spans="1:10" ht="78.75" x14ac:dyDescent="0.45">
      <c r="B34" s="154" t="s">
        <v>260</v>
      </c>
      <c r="C34" s="154" t="s">
        <v>250</v>
      </c>
      <c r="D34" s="154" t="s">
        <v>252</v>
      </c>
      <c r="E34" s="130">
        <v>19</v>
      </c>
      <c r="F34" s="129" t="s">
        <v>247</v>
      </c>
      <c r="G34" s="154" t="s">
        <v>309</v>
      </c>
      <c r="H34" s="154" t="s">
        <v>291</v>
      </c>
      <c r="I34" s="129"/>
      <c r="J34" s="299" t="s">
        <v>344</v>
      </c>
    </row>
    <row r="35" spans="1:10" ht="78.75" x14ac:dyDescent="0.45">
      <c r="B35" s="154" t="s">
        <v>260</v>
      </c>
      <c r="C35" s="154" t="s">
        <v>250</v>
      </c>
      <c r="D35" s="154" t="s">
        <v>47</v>
      </c>
      <c r="E35" s="130">
        <v>20</v>
      </c>
      <c r="F35" s="129" t="s">
        <v>293</v>
      </c>
      <c r="G35" s="154" t="s">
        <v>310</v>
      </c>
      <c r="H35" s="129" t="s">
        <v>292</v>
      </c>
      <c r="I35" s="129"/>
      <c r="J35" s="299" t="s">
        <v>344</v>
      </c>
    </row>
    <row r="36" spans="1:10" ht="105" x14ac:dyDescent="0.45">
      <c r="B36" s="154" t="s">
        <v>260</v>
      </c>
      <c r="C36" s="154" t="s">
        <v>250</v>
      </c>
      <c r="D36" s="154" t="s">
        <v>47</v>
      </c>
      <c r="E36" s="130">
        <v>21</v>
      </c>
      <c r="F36" s="129" t="s">
        <v>294</v>
      </c>
      <c r="G36" s="154" t="s">
        <v>310</v>
      </c>
      <c r="H36" s="129" t="s">
        <v>295</v>
      </c>
      <c r="I36" s="129"/>
      <c r="J36" s="299" t="s">
        <v>344</v>
      </c>
    </row>
    <row r="37" spans="1:10" ht="78.75" x14ac:dyDescent="0.45">
      <c r="B37" s="154" t="s">
        <v>260</v>
      </c>
      <c r="C37" s="154" t="s">
        <v>250</v>
      </c>
      <c r="D37" s="154" t="s">
        <v>47</v>
      </c>
      <c r="E37" s="130">
        <v>22</v>
      </c>
      <c r="F37" s="129" t="s">
        <v>296</v>
      </c>
      <c r="G37" s="154" t="s">
        <v>310</v>
      </c>
      <c r="H37" s="129" t="s">
        <v>297</v>
      </c>
      <c r="I37" s="129"/>
      <c r="J37" s="299" t="s">
        <v>344</v>
      </c>
    </row>
    <row r="38" spans="1:10" ht="39.4" x14ac:dyDescent="0.45">
      <c r="B38" s="154" t="s">
        <v>261</v>
      </c>
      <c r="C38" s="154" t="s">
        <v>250</v>
      </c>
      <c r="D38" s="154" t="s">
        <v>252</v>
      </c>
      <c r="E38" s="130">
        <v>23</v>
      </c>
      <c r="F38" s="129" t="s">
        <v>300</v>
      </c>
      <c r="G38" s="154" t="s">
        <v>304</v>
      </c>
      <c r="H38" s="154" t="s">
        <v>301</v>
      </c>
      <c r="I38" s="129"/>
      <c r="J38" s="299" t="s">
        <v>344</v>
      </c>
    </row>
    <row r="39" spans="1:10" ht="78.75" x14ac:dyDescent="0.45">
      <c r="B39" s="154" t="s">
        <v>261</v>
      </c>
      <c r="C39" s="154" t="s">
        <v>250</v>
      </c>
      <c r="D39" s="154" t="s">
        <v>233</v>
      </c>
      <c r="E39" s="130">
        <v>24</v>
      </c>
      <c r="F39" s="129" t="s">
        <v>256</v>
      </c>
      <c r="G39" s="154" t="s">
        <v>311</v>
      </c>
      <c r="H39" s="154" t="s">
        <v>664</v>
      </c>
      <c r="I39" s="129"/>
      <c r="J39" s="299" t="s">
        <v>344</v>
      </c>
    </row>
    <row r="40" spans="1:10" ht="50.25" customHeight="1" x14ac:dyDescent="0.45">
      <c r="A40" s="309"/>
      <c r="B40" s="154" t="s">
        <v>258</v>
      </c>
      <c r="C40" s="154" t="s">
        <v>250</v>
      </c>
      <c r="D40" s="154" t="s">
        <v>252</v>
      </c>
      <c r="E40" s="308">
        <v>25</v>
      </c>
      <c r="F40" s="154" t="s">
        <v>345</v>
      </c>
      <c r="G40" s="154" t="s">
        <v>304</v>
      </c>
      <c r="H40" s="154" t="s">
        <v>299</v>
      </c>
      <c r="I40" s="154"/>
      <c r="J40" s="299" t="s">
        <v>353</v>
      </c>
    </row>
    <row r="41" spans="1:10" ht="52.5" customHeight="1" x14ac:dyDescent="0.45">
      <c r="A41" s="309"/>
      <c r="B41" s="154" t="s">
        <v>258</v>
      </c>
      <c r="C41" s="154" t="s">
        <v>250</v>
      </c>
      <c r="D41" s="154" t="s">
        <v>252</v>
      </c>
      <c r="E41" s="130">
        <v>26</v>
      </c>
      <c r="F41" s="154" t="s">
        <v>347</v>
      </c>
      <c r="G41" s="154" t="s">
        <v>348</v>
      </c>
      <c r="H41" s="154" t="s">
        <v>349</v>
      </c>
      <c r="I41" s="154"/>
      <c r="J41" s="299" t="s">
        <v>353</v>
      </c>
    </row>
    <row r="42" spans="1:10" ht="54" customHeight="1" x14ac:dyDescent="0.45">
      <c r="A42" s="309"/>
      <c r="B42" s="154" t="s">
        <v>258</v>
      </c>
      <c r="C42" s="154" t="s">
        <v>250</v>
      </c>
      <c r="D42" s="154" t="s">
        <v>252</v>
      </c>
      <c r="E42" s="130">
        <v>27</v>
      </c>
      <c r="F42" s="154" t="s">
        <v>346</v>
      </c>
      <c r="G42" s="154" t="s">
        <v>348</v>
      </c>
      <c r="H42" s="154" t="s">
        <v>349</v>
      </c>
      <c r="I42" s="154"/>
      <c r="J42" s="299" t="s">
        <v>353</v>
      </c>
    </row>
    <row r="43" spans="1:10" x14ac:dyDescent="0.45">
      <c r="B43" s="52"/>
      <c r="C43" s="52"/>
      <c r="D43" s="52"/>
      <c r="E43" s="52"/>
      <c r="F43" s="52"/>
      <c r="G43" s="52"/>
      <c r="H43" s="52"/>
      <c r="I43" s="52"/>
    </row>
    <row r="44" spans="1:10" x14ac:dyDescent="0.45">
      <c r="B44" s="52"/>
      <c r="C44" s="52"/>
      <c r="D44" s="52"/>
      <c r="E44" s="52"/>
      <c r="F44" s="52"/>
      <c r="G44" s="52"/>
      <c r="H44" s="52"/>
      <c r="I44" s="52"/>
    </row>
    <row r="45" spans="1:10" x14ac:dyDescent="0.45">
      <c r="B45" s="52"/>
      <c r="C45" s="52"/>
      <c r="D45" s="52"/>
      <c r="E45" s="52"/>
      <c r="F45" s="52"/>
      <c r="G45" s="52"/>
      <c r="H45" s="52"/>
      <c r="I45" s="52"/>
    </row>
    <row r="46" spans="1:10" x14ac:dyDescent="0.45">
      <c r="B46" s="52"/>
      <c r="C46" s="52"/>
      <c r="D46" s="52"/>
      <c r="E46" s="52"/>
      <c r="F46" s="52"/>
      <c r="G46" s="52"/>
      <c r="H46" s="52"/>
      <c r="I46" s="52"/>
    </row>
    <row r="47" spans="1:10" x14ac:dyDescent="0.45">
      <c r="B47" s="52"/>
      <c r="C47" s="52"/>
      <c r="D47" s="52"/>
      <c r="E47" s="52"/>
      <c r="F47" s="52"/>
      <c r="G47" s="52"/>
      <c r="H47" s="52"/>
      <c r="I47" s="52"/>
    </row>
    <row r="48" spans="1:10" x14ac:dyDescent="0.45">
      <c r="B48" s="52"/>
      <c r="C48" s="52"/>
      <c r="D48" s="52"/>
      <c r="E48" s="52"/>
      <c r="F48" s="52"/>
      <c r="G48" s="52"/>
      <c r="H48" s="52"/>
      <c r="I48" s="52"/>
    </row>
    <row r="49" spans="2:9" x14ac:dyDescent="0.45">
      <c r="B49" s="52"/>
      <c r="C49" s="52"/>
      <c r="D49" s="52"/>
      <c r="E49" s="52"/>
      <c r="F49" s="52"/>
      <c r="G49" s="52"/>
      <c r="H49" s="52"/>
      <c r="I49" s="52"/>
    </row>
    <row r="50" spans="2:9" x14ac:dyDescent="0.45">
      <c r="B50" s="52"/>
      <c r="C50" s="52"/>
      <c r="D50" s="52"/>
      <c r="E50" s="52"/>
      <c r="F50" s="52"/>
      <c r="G50" s="52"/>
      <c r="H50" s="52"/>
      <c r="I50" s="52"/>
    </row>
    <row r="51" spans="2:9" x14ac:dyDescent="0.45">
      <c r="B51" s="52"/>
      <c r="C51" s="52"/>
      <c r="D51" s="52"/>
      <c r="E51" s="52"/>
      <c r="F51" s="52"/>
      <c r="G51" s="52"/>
      <c r="H51" s="52"/>
      <c r="I51" s="52"/>
    </row>
    <row r="52" spans="2:9" x14ac:dyDescent="0.45">
      <c r="B52" s="52"/>
      <c r="C52" s="52"/>
      <c r="D52" s="52"/>
      <c r="E52" s="52"/>
      <c r="F52" s="52"/>
      <c r="G52" s="52"/>
      <c r="H52" s="52"/>
      <c r="I52" s="52"/>
    </row>
    <row r="53" spans="2:9" x14ac:dyDescent="0.45">
      <c r="B53" s="52"/>
      <c r="C53" s="52"/>
      <c r="D53" s="52"/>
      <c r="E53" s="52"/>
      <c r="F53" s="52"/>
      <c r="G53" s="52"/>
      <c r="H53" s="52"/>
      <c r="I53" s="52"/>
    </row>
    <row r="54" spans="2:9" x14ac:dyDescent="0.45">
      <c r="B54" s="52"/>
      <c r="C54" s="52"/>
      <c r="D54" s="52"/>
      <c r="E54" s="52"/>
      <c r="F54" s="52"/>
      <c r="G54" s="52"/>
      <c r="H54" s="52"/>
      <c r="I54" s="52"/>
    </row>
    <row r="55" spans="2:9" x14ac:dyDescent="0.45">
      <c r="B55" s="52"/>
      <c r="C55" s="52"/>
      <c r="D55" s="52"/>
      <c r="E55" s="52"/>
      <c r="F55" s="52"/>
      <c r="G55" s="52"/>
      <c r="H55" s="52"/>
      <c r="I55" s="52"/>
    </row>
  </sheetData>
  <autoFilter ref="B13:J42" xr:uid="{00000000-0009-0000-0000-000003000000}"/>
  <mergeCells count="1">
    <mergeCell ref="B11:I11"/>
  </mergeCells>
  <hyperlinks>
    <hyperlink ref="B1" location="TOC!A1" display="TOC" xr:uid="{00000000-0004-0000-0300-000000000000}"/>
  </hyperlinks>
  <printOptions horizontalCentered="1"/>
  <pageMargins left="0.70866141732283472" right="0.70866141732283472" top="0.74803149606299213" bottom="0.74803149606299213" header="0.31496062992125984" footer="0.31496062992125984"/>
  <pageSetup paperSize="9" scale="45" orientation="landscape" r:id="rId1"/>
  <headerFooter>
    <oddHeader>&amp;C&amp;F</oddHeader>
    <oddFooter>&amp;C&amp;A
Page &amp;P of &amp;N</oddFooter>
  </headerFooter>
  <rowBreaks count="1" manualBreakCount="1">
    <brk id="30"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4863-1412-4F46-AFDD-F5657FB03CFD}">
  <dimension ref="A1:T34"/>
  <sheetViews>
    <sheetView zoomScaleNormal="100" workbookViewId="0">
      <selection activeCell="B4" sqref="B4"/>
    </sheetView>
  </sheetViews>
  <sheetFormatPr defaultColWidth="9.1328125" defaultRowHeight="14.25" x14ac:dyDescent="0.45"/>
  <cols>
    <col min="1" max="1" width="5.73046875" style="8" customWidth="1"/>
    <col min="2" max="2" width="14.1328125" style="54" bestFit="1" customWidth="1"/>
    <col min="3" max="4" width="10.73046875" style="54" customWidth="1"/>
    <col min="5" max="9" width="10.73046875" style="68" customWidth="1"/>
    <col min="10" max="15" width="11.86328125" style="68" customWidth="1"/>
    <col min="16" max="16" width="6.3984375" style="68" customWidth="1"/>
    <col min="17" max="17" width="4.73046875" style="68" customWidth="1"/>
    <col min="18" max="18" width="6.3984375" style="68" customWidth="1"/>
    <col min="19" max="19" width="4.73046875" style="68" customWidth="1"/>
    <col min="20" max="20" width="6.86328125" style="68" customWidth="1"/>
    <col min="21" max="21" width="9.1328125" style="54"/>
    <col min="22" max="22" width="23.59765625" style="54" customWidth="1"/>
    <col min="23" max="16384" width="9.1328125" style="54"/>
  </cols>
  <sheetData>
    <row r="1" spans="2:20" x14ac:dyDescent="0.45">
      <c r="B1" s="55" t="s">
        <v>46</v>
      </c>
      <c r="C1" s="55"/>
      <c r="D1" s="55"/>
      <c r="E1" s="54"/>
      <c r="F1" s="54"/>
      <c r="G1" s="54"/>
      <c r="H1" s="54"/>
      <c r="I1" s="54"/>
      <c r="J1" s="54"/>
      <c r="K1" s="54"/>
      <c r="L1" s="54"/>
      <c r="M1" s="54"/>
      <c r="N1" s="54"/>
      <c r="O1" s="54"/>
      <c r="P1" s="54"/>
      <c r="Q1" s="54"/>
      <c r="R1" s="54"/>
      <c r="S1" s="54"/>
      <c r="T1" s="54"/>
    </row>
    <row r="2" spans="2:20" x14ac:dyDescent="0.45">
      <c r="B2" s="55"/>
      <c r="C2" s="55"/>
      <c r="D2" s="55"/>
      <c r="E2" s="54"/>
      <c r="F2" s="54"/>
      <c r="G2" s="54"/>
      <c r="H2" s="54"/>
      <c r="I2" s="54"/>
      <c r="J2" s="54"/>
      <c r="K2" s="54"/>
      <c r="L2" s="54"/>
      <c r="M2" s="54"/>
      <c r="N2" s="54"/>
      <c r="O2" s="54"/>
      <c r="P2" s="54"/>
      <c r="Q2" s="54"/>
      <c r="R2" s="54"/>
      <c r="S2" s="54"/>
      <c r="T2" s="54"/>
    </row>
    <row r="3" spans="2:20" ht="15.75" x14ac:dyDescent="0.45">
      <c r="B3" s="34" t="s">
        <v>747</v>
      </c>
      <c r="C3" s="34"/>
      <c r="D3" s="34"/>
    </row>
    <row r="4" spans="2:20" ht="15" x14ac:dyDescent="0.45">
      <c r="B4" s="184"/>
      <c r="C4" s="68"/>
      <c r="D4" s="68"/>
      <c r="O4" s="54"/>
      <c r="P4" s="54"/>
      <c r="Q4" s="54"/>
      <c r="R4" s="54"/>
      <c r="S4" s="54"/>
      <c r="T4" s="54"/>
    </row>
    <row r="5" spans="2:20" x14ac:dyDescent="0.45">
      <c r="C5" s="68"/>
      <c r="D5" s="68"/>
      <c r="E5" s="843" t="s">
        <v>79</v>
      </c>
      <c r="F5" s="844"/>
      <c r="G5" s="844"/>
      <c r="H5" s="844"/>
      <c r="I5" s="844"/>
      <c r="J5" s="843" t="s">
        <v>414</v>
      </c>
      <c r="K5" s="844"/>
      <c r="L5" s="844"/>
      <c r="M5" s="844"/>
      <c r="N5" s="844"/>
      <c r="O5" s="846"/>
      <c r="P5" s="54"/>
      <c r="Q5" s="54"/>
      <c r="R5" s="54"/>
      <c r="S5" s="54"/>
      <c r="T5" s="54"/>
    </row>
    <row r="6" spans="2:20" ht="34.9" x14ac:dyDescent="0.45">
      <c r="B6" s="360" t="s">
        <v>57</v>
      </c>
      <c r="C6" s="363" t="s">
        <v>356</v>
      </c>
      <c r="D6" s="365" t="s">
        <v>415</v>
      </c>
      <c r="E6" s="361" t="s">
        <v>416</v>
      </c>
      <c r="F6" s="362" t="s">
        <v>417</v>
      </c>
      <c r="G6" s="362" t="s">
        <v>234</v>
      </c>
      <c r="H6" s="362" t="s">
        <v>418</v>
      </c>
      <c r="I6" s="362" t="s">
        <v>419</v>
      </c>
      <c r="J6" s="706" t="s">
        <v>420</v>
      </c>
      <c r="K6" s="462" t="s">
        <v>421</v>
      </c>
      <c r="L6" s="462" t="s">
        <v>422</v>
      </c>
      <c r="M6" s="462" t="s">
        <v>423</v>
      </c>
      <c r="N6" s="462" t="s">
        <v>645</v>
      </c>
      <c r="O6" s="363" t="s">
        <v>424</v>
      </c>
      <c r="P6" s="54"/>
      <c r="Q6" s="54"/>
      <c r="R6" s="54"/>
      <c r="S6" s="54"/>
      <c r="T6" s="54"/>
    </row>
    <row r="7" spans="2:20" ht="15.75" customHeight="1" x14ac:dyDescent="0.45">
      <c r="B7" s="366" t="s">
        <v>7</v>
      </c>
      <c r="C7" s="435" t="str">
        <f>IF(AND('Patient characteristics 2022-24'!N100="High outlier",
        OR('Patient characteristics 2022-24'!O100="High outlier", 'Patient characteristics 2022-24'!O100="High alert x2")),
    " ++*",
IF(AND('Patient characteristics 2022-24'!N100="High outlier",
       'Patient characteristics 2022-24'!O100&lt;&gt;"High outlier"),
    " ++",
IF(AND(OR('Patient characteristics 2022-24'!N100="High alert", 'Patient characteristics 2022-24'!N100="High alert x2"),
       OR('Patient characteristics 2022-24'!O100="High alert", 'Patient characteristics 2022-24'!O100="High alert x2")),
    " +*",
IF(AND('Patient characteristics 2022-24'!N100="High alert",
       'Patient characteristics 2022-24'!O100&lt;&gt;"High alert"),
    " +",
IF(AND('Patient characteristics 2022-24'!N100="Low alert",
       'Patient characteristics 2022-24'!O100&lt;&gt;"Low alert"),
    " -",
IF(AND(OR('Patient characteristics 2022-24'!N100="Low alert", 'Patient characteristics 2022-24'!N100="Low alert x2"),
       OR('Patient characteristics 2022-24'!O100="Low alert", 'Patient characteristics 2022-24'!O100="Low alert x2")),
    " -*",
IF(AND('Patient characteristics 2022-24'!N100="Low outlier",
       'Patient characteristics 2022-24'!O100&lt;&gt;"Low outlier"),
    " - -",
IF(AND('Patient characteristics 2022-24'!N100="Low outlier",
       'Patient characteristics 2022-24'!O100="Low outlier"),
    " - -*",
IF('Patient characteristics 2022-24'!N100="Not plotted",
    "Not plotted",
"")))))))))</f>
        <v/>
      </c>
      <c r="D7" s="435" t="str">
        <f>IF(AND('Consent 2022-24'!M8="Positive outlier",
        OR('Consent 2022-24'!N8="Positive outlier", 'Consent 2022-24'!N8="Positive alert x2")),
    " ++*",
IF(AND('Consent 2022-24'!M8="Positive outlier",
       'Consent 2022-24'!N8&lt;&gt;"Positive outlier"),
    " ++",
IF(AND(OR('Consent 2022-24'!M8="Positive alert", 'Consent 2022-24'!M8="Positive alert x2"),
       OR('Consent 2022-24'!N8="Positive alert", 'Consent 2022-24'!N8="Positive alert x2")),
    " +*",
IF(AND('Consent 2022-24'!M8="Positive alert",
       'Consent 2022-24'!N8&lt;&gt;"Positive alert"),
    " +",
IF(AND('Consent 2022-24'!M8="Negative alert",
       'Consent 2022-24'!N8&lt;&gt;"Negative alert"),
    " -",
IF(AND(OR('Consent 2022-24'!M8="Negative alert", 'Consent 2022-24'!M8="Negative alert x2"),
       OR('Consent 2022-24'!N8="Negative alert", 'Consent 2022-24'!N8="Negative alert x2")),
    " -*",
IF(AND('Consent 2022-24'!M8="Negative outlier",
       'Consent 2022-24'!N8&lt;&gt;"Negative outlier"),
    " - -",
IF(AND('Consent 2022-24'!M8="Negative outlier",
       'Consent 2022-24'!N8="Negative outlier"),
    " - -*",
IF('Consent 2022-24'!M8="Not plotted",
    "Not plotted",
"")))))))))</f>
        <v/>
      </c>
      <c r="E7" s="369" t="str">
        <f>IF(AND('Gestation 2022-24'!J7="Positive outlier",
        OR('Gestation 2022-24'!K7="Positive outlier", 'Gestation 2022-24'!K7="Positive alert x2")),
    " ++*",
IF(AND('Gestation 2022-24'!J7="Positive outlier",
       'Gestation 2022-24'!K7&lt;&gt;"Positive outlier"),
    " ++",
IF(AND(OR('Gestation 2022-24'!J7="Positive alert", 'Gestation 2022-24'!J7="Positive alert x2"),
       OR('Gestation 2022-24'!K7="Positive alert", 'Gestation 2022-24'!K7="Positive alert x2")),
    " +*",
IF(AND('Gestation 2022-24'!J7="Positive alert",
       'Gestation 2022-24'!K7&lt;&gt;"Positive alert"),
    " +",
IF(AND('Gestation 2022-24'!J7="Negative alert",
       'Gestation 2022-24'!K7&lt;&gt;"Negative alert"),
    " -",
IF(AND(OR('Gestation 2022-24'!J7="Negative alert", 'Gestation 2022-24'!J7="Negative alert x2"),
       OR('Gestation 2022-24'!K7="Negative alert", 'Gestation 2022-24'!K7="Negative alert x2")),
    " -*",
IF(AND('Gestation 2022-24'!J7="Negative outlier",
       'Gestation 2022-24'!K7&lt;&gt;"Negative outlier"),
    " - -",
IF(AND('Gestation 2022-24'!J7="Negative outlier",
       'Gestation 2022-24'!K7="Negative outlier"),
    " - -*",
IF('Gestation 2022-24'!J7="Not plotted",
    "Not plotted",
"")))))))))</f>
        <v/>
      </c>
      <c r="F7" s="370" t="str">
        <f>IF(AND('Birthweight 2022-24'!J7="Positive outlier",
        OR('Birthweight 2022-24'!K7="Positive outlier", 'Birthweight 2022-24'!K7="Positive alert x2")),
    " ++*",
IF(AND('Birthweight 2022-24'!J7="Positive outlier",
       'Birthweight 2022-24'!K7&lt;&gt;"Positive outlier"),
    " ++",
IF(AND(OR('Birthweight 2022-24'!J7="Positive alert", 'Birthweight 2022-24'!J7="Positive alert x2"),
       OR('Birthweight 2022-24'!K7="Positive alert", 'Birthweight 2022-24'!K7="Positive alert x2")),
    " +*",
IF(AND('Birthweight 2022-24'!J7="Positive alert",
       'Birthweight 2022-24'!K7&lt;&gt;"Positive alert"),
    " +",
IF(AND('Birthweight 2022-24'!J7="Negative alert",
       'Birthweight 2022-24'!K7&lt;&gt;"Negative alert"),
    " -",
IF(AND(OR('Birthweight 2022-24'!J7="Negative alert", 'Birthweight 2022-24'!J7="Negative alert x2"),
       OR('Birthweight 2022-24'!K7="Negative alert", 'Birthweight 2022-24'!K7="Negative alert x2")),
    " -*",
IF(AND('Birthweight 2022-24'!J7="Negative outlier",
       'Birthweight 2022-24'!K7&lt;&gt;"Negative outlier"),
    " - -",
IF(AND('Birthweight 2022-24'!J7="Negative outlier",
       'Birthweight 2022-24'!K7="Negative outlier"),
    " - -*",
IF('Birthweight 2022-24'!J7="Not plotted",
    "Not plotted",
"")))))))))</f>
        <v/>
      </c>
      <c r="G7" s="370" t="str">
        <f>IF(AND('Diagnosis times 2022-24'!H7="Positive outlier",
        OR('Diagnosis times 2022-24'!I7="Positive outlier", 'Diagnosis times 2022-24'!I7="Positive alert x2")),
    " ++*",
IF(AND('Diagnosis times 2022-24'!H7="Positive outlier",
       'Diagnosis times 2022-24'!I7&lt;&gt;"Positive outlier"),
    " ++",
IF(AND(OR('Diagnosis times 2022-24'!H7="Positive alert", 'Diagnosis times 2022-24'!H7="Positive alert x2"),
       OR('Diagnosis times 2022-24'!I7="Positive alert", 'Diagnosis times 2022-24'!I7="Positive alert x2")),
    " +*",
IF(AND('Diagnosis times 2022-24'!H7="Positive alert",
       'Diagnosis times 2022-24'!I7&lt;&gt;"Positive alert"),
    " +",
IF(AND('Diagnosis times 2022-24'!H7="Negative alert",
       'Diagnosis times 2022-24'!I7&lt;&gt;"Negative alert"),
    " -",
IF(AND(OR('Diagnosis times 2022-24'!H7="Negative alert", 'Diagnosis times 2022-24'!H7="Negative alert x2"),
       OR('Diagnosis times 2022-24'!I7="Negative alert", 'Diagnosis times 2022-24'!I7="Negative alert x2")),
    " -*",
IF(AND('Diagnosis times 2022-24'!H7="Negative outlier",
       'Diagnosis times 2022-24'!I7&lt;&gt;"Negative outlier"),
    " - -",
IF(AND('Diagnosis times 2022-24'!H7="Negative outlier",
       'Diagnosis times 2022-24'!I7="Negative outlier"),
    " - -*",
IF('Diagnosis times 2022-24'!H7="Not plotted",
    "Not plotted",
"")))))))))</f>
        <v/>
      </c>
      <c r="H7" s="370" t="str">
        <f>IF(AND('Referral 2022-24'!F7="Positive outlier",
        OR('Referral 2022-24'!G7="Positive outlier", 'Referral 2022-24'!G7="Positive alert x2")),
    " ++*",
IF(AND('Referral 2022-24'!F7="Positive outlier",
       'Referral 2022-24'!G7&lt;&gt;"Positive outlier"),
    " ++",
IF(AND(OR('Referral 2022-24'!F7="Positive alert", 'Referral 2022-24'!F7="Positive alert x2"),
       OR('Referral 2022-24'!G7="Positive alert", 'Referral 2022-24'!G7="Positive alert x2")),
    " +*",
IF(AND('Referral 2022-24'!F7="Positive alert",
       'Referral 2022-24'!G7&lt;&gt;"Positive alert"),
    " +",
IF(AND('Referral 2022-24'!F7="Negative alert",
       'Referral 2022-24'!G7&lt;&gt;"Negative alert"),
    " -",
IF(AND(OR('Referral 2022-24'!F7="Negative alert", 'Referral 2022-24'!F7="Negative alert x2"),
       OR('Referral 2022-24'!G7="Negative alert", 'Referral 2022-24'!G7="Negative alert x2")),
    " -*",
IF(AND('Referral 2022-24'!F7="Negative outlier",
       'Referral 2022-24'!G7&lt;&gt;"Negative outlier"),
    " - -",
IF(AND('Referral 2022-24'!F7="Negative outlier",
       'Referral 2022-24'!G7="Negative outlier"),
    " - -*",
IF('Referral 2022-24'!F7="Not plotted",
    "Not plotted",
"")))))))))</f>
        <v/>
      </c>
      <c r="I7" s="431" t="str">
        <f>IF(AND('Contact &amp; visit 2022-24'!F31="Positive outlier",
        OR('Contact &amp; visit 2022-24'!G31="Positive outlier", 'Contact &amp; visit 2022-24'!G31="Positive alert x2")),
    " ++*",
IF(AND('Contact &amp; visit 2022-24'!F31="Positive outlier",
       'Contact &amp; visit 2022-24'!G31&lt;&gt;"Positive outlier"),
    " ++",
IF(AND(OR('Contact &amp; visit 2022-24'!F31="Positive alert", 'Contact &amp; visit 2022-24'!F31="Positive alert x2"),
       OR('Contact &amp; visit 2022-24'!G31="Positive alert", 'Contact &amp; visit 2022-24'!G31="Positive alert x2")),
    " +*",
IF(AND('Contact &amp; visit 2022-24'!F31="Positive alert",
       'Contact &amp; visit 2022-24'!G31&lt;&gt;"Positive alert"),
    " +",
IF(AND('Contact &amp; visit 2022-24'!F31="Negative alert",
       'Contact &amp; visit 2022-24'!G31&lt;&gt;"Negative alert"),
    " -",
IF(AND(OR('Contact &amp; visit 2022-24'!F31="Negative alert", 'Contact &amp; visit 2022-24'!F31="Negative alert x2"),
       OR('Contact &amp; visit 2022-24'!G31="Negative alert", 'Contact &amp; visit 2022-24'!G31="Negative alert x2")),
    " -*",
IF(AND('Contact &amp; visit 2022-24'!F31="Negative outlier",
       'Contact &amp; visit 2022-24'!G31&lt;&gt;"Negative outlier"),
    " - -",
IF(AND('Contact &amp; visit 2022-24'!F31="Negative outlier",
       'Contact &amp; visit 2022-24'!G31="Negative outlier"),
    " - -*",
IF('Contact &amp; visit 2022-24'!F31="Not plotted",
    "Not plotted",
"")))))))))</f>
        <v xml:space="preserve"> +*</v>
      </c>
      <c r="J7" s="369" t="str">
        <f>IF(AND('Diagnosis times 2022-24'!F33="Positive outlier",
        OR('Diagnosis times 2022-24'!G33="Positive outlier", 'Diagnosis times 2022-24'!G33="Positive alert x2")),
    " ++*",
IF(AND('Diagnosis times 2022-24'!F33="Positive outlier",
       'Diagnosis times 2022-24'!G33&lt;&gt;"Positive outlier"),
    " ++",
IF(AND(OR('Diagnosis times 2022-24'!F33="Positive alert", 'Diagnosis times 2022-24'!F33="Positive alert x2"),
       OR('Diagnosis times 2022-24'!G33="Positive alert", 'Diagnosis times 2022-24'!G33="Positive alert x2")),
    " +*",
IF(AND('Diagnosis times 2022-24'!F33="Positive alert",
       'Diagnosis times 2022-24'!G33&lt;&gt;"Positive alert"),
    " +",
IF(AND('Diagnosis times 2022-24'!F33="Negative alert",
       'Diagnosis times 2022-24'!G33&lt;&gt;"Negative alert"),
    " -",
IF(AND(OR('Diagnosis times 2022-24'!F33="Negative alert", 'Diagnosis times 2022-24'!F33="Negative alert x2"),
       OR('Diagnosis times 2022-24'!G33="Negative alert", 'Diagnosis times 2022-24'!G33="Negative alert x2")),
    " -*",
IF(AND('Diagnosis times 2022-24'!F33="Negative outlier",
       'Diagnosis times 2022-24'!G33&lt;&gt;"Negative outlier"),
    " - -",
IF(AND('Diagnosis times 2022-24'!F33="Negative outlier",
       'Diagnosis times 2022-24'!G33="Negative outlier"),
    " - -*",
IF('Diagnosis times 2022-24'!F33="Not plotted",
    "Not plotted",
"")))))))))</f>
        <v xml:space="preserve"> +</v>
      </c>
      <c r="K7" s="370" t="str">
        <f>IF(AND('Diagnosis times CPO 2022-24'!V35="Positive outlier",
        OR('Diagnosis times CPO 2022-24'!W35="Positive outlier", 'Diagnosis times CPO 2022-24'!W35="Positive alert x2")),
    " ++*",
IF(AND('Diagnosis times CPO 2022-24'!V35="Positive outlier",
       'Diagnosis times CPO 2022-24'!W35&lt;&gt;"Positive outlier"),
    " ++",
IF(AND(OR('Diagnosis times CPO 2022-24'!V35="Positive alert", 'Diagnosis times CPO 2022-24'!V35="Positive alert x2"),
       OR('Diagnosis times CPO 2022-24'!W35="Positive alert", 'Diagnosis times CPO 2022-24'!W35="Positive alert x2")),
    " +*",
IF(AND('Diagnosis times CPO 2022-24'!V35="Positive alert",
       'Diagnosis times CPO 2022-24'!W35&lt;&gt;"Positive alert"),
    " +",
IF(AND('Diagnosis times CPO 2022-24'!V35="Negative alert",
       'Diagnosis times CPO 2022-24'!W35&lt;&gt;"Negative alert"),
    " -",
IF(AND(OR('Diagnosis times CPO 2022-24'!V35="Negative alert", 'Diagnosis times CPO 2022-24'!V35="Negative alert x2"),
       OR('Diagnosis times CPO 2022-24'!W35="Negative alert", 'Diagnosis times CPO 2022-24'!W35="Negative alert x2")),
    " -*",
IF(AND('Diagnosis times CPO 2022-24'!V35="Negative outlier",
       'Diagnosis times CPO 2022-24'!W35&lt;&gt;"Negative outlier"),
    " - -",
IF(AND('Diagnosis times CPO 2022-24'!V35="Negative outlier",
       'Diagnosis times CPO 2022-24'!W35="Negative outlier"),
    " - -*",
IF('Diagnosis times CPO 2022-24'!V35="Not plotted",
    "Not plotted",
"")))))))))</f>
        <v/>
      </c>
      <c r="L7" s="370" t="str">
        <f>IF(AND('Diagnosis times CPO 2022-24'!Z35="Positive outlier",
        OR('Diagnosis times CPO 2022-24'!AA35="Positive outlier", 'Diagnosis times CPO 2022-24'!AA35="Positive alert x2")),
    " ++*",
IF(AND('Diagnosis times CPO 2022-24'!Z35="Positive outlier",
       'Diagnosis times CPO 2022-24'!AA35&lt;&gt;"Positive outlier"),
    " ++",
IF(AND(OR('Diagnosis times CPO 2022-24'!Z35="Positive alert", 'Diagnosis times CPO 2022-24'!Z35="Positive alert x2"),
       OR('Diagnosis times CPO 2022-24'!AA35="Positive alert", 'Diagnosis times CPO 2022-24'!AA35="Positive alert x2")),
    " +*",
IF(AND('Diagnosis times CPO 2022-24'!Z35="Positive alert",
       'Diagnosis times CPO 2022-24'!AA35&lt;&gt;"Positive alert"),
    " +",
IF(AND('Diagnosis times CPO 2022-24'!Z35="Negative alert",
       'Diagnosis times CPO 2022-24'!AA35&lt;&gt;"Negative alert"),
    " -",
IF(AND(OR('Diagnosis times CPO 2022-24'!Z35="Negative alert", 'Diagnosis times CPO 2022-24'!Z35="Negative alert x2"),
       OR('Diagnosis times CPO 2022-24'!AA35="Negative alert", 'Diagnosis times CPO 2022-24'!AA35="Negative alert x2")),
    " -*",
IF(AND('Diagnosis times CPO 2022-24'!Z35="Negative outlier",
       'Diagnosis times CPO 2022-24'!AA35&lt;&gt;"Negative outlier"),
    " - -",
IF(AND('Diagnosis times CPO 2022-24'!Z35="Negative outlier",
       'Diagnosis times CPO 2022-24'!AA35="Negative outlier"),
    " - -*",
IF('Diagnosis times CPO 2022-24'!Z35="Not plotted",
    "Not plotted",
"")))))))))</f>
        <v xml:space="preserve"> -*</v>
      </c>
      <c r="M7" s="370" t="str">
        <f>IF(AND('Referral 2022-24'!J7="Positive outlier",
        OR('Referral 2022-24'!K7="Positive outlier", 'Referral 2022-24'!K7="Positive alert x2")),
    " ++*",
IF(AND('Referral 2022-24'!J7="Positive outlier",
       'Referral 2022-24'!K7&lt;&gt;"Positive outlier"),
    " ++",
IF(AND(OR('Referral 2022-24'!J7="Positive alert", 'Referral 2022-24'!J7="Positive alert x2"),
       OR('Referral 2022-24'!K7="Positive alert", 'Referral 2022-24'!K7="Positive alert x2")),
    " +*",
IF(AND('Referral 2022-24'!J7="Positive alert",
       'Referral 2022-24'!K7&lt;&gt;"Positive alert"),
    " +",
IF(AND('Referral 2022-24'!J7="Negative alert",
       'Referral 2022-24'!K7&lt;&gt;"Negative alert"),
    " -",
IF(AND(OR('Referral 2022-24'!J7="Negative alert", 'Referral 2022-24'!J7="Negative alert x2"),
       OR('Referral 2022-24'!K7="Negative alert", 'Referral 2022-24'!K7="Negative alert x2")),
    " -*",
IF(AND('Referral 2022-24'!J7="Negative outlier",
       'Referral 2022-24'!K7&lt;&gt;"Negative outlier"),
    " - -",
IF(AND('Referral 2022-24'!J7="Negative outlier",
       'Referral 2022-24'!K7="Negative outlier"),
    " - -*",
IF('Referral 2022-24'!J7="Not plotted",
    "Not plotted",
"")))))))))</f>
        <v/>
      </c>
      <c r="N7" s="370" t="str">
        <f>IF(AND('Contact &amp; visit 2022-24'!H7="Positive outlier",
        OR('Contact &amp; visit 2022-24'!I7="Positive outlier", 'Contact &amp; visit 2022-24'!I7="Positive alert x2")),
    " ++*",
IF(AND('Contact &amp; visit 2022-24'!H7="Positive outlier",
       'Contact &amp; visit 2022-24'!I7&lt;&gt;"Positive outlier"),
    " ++",
IF(AND(OR('Contact &amp; visit 2022-24'!H7="Positive alert", 'Contact &amp; visit 2022-24'!H7="Positive alert x2"),
       OR('Contact &amp; visit 2022-24'!I7="Positive alert", 'Contact &amp; visit 2022-24'!I7="Positive alert x2")),
    " +*",
IF(AND('Contact &amp; visit 2022-24'!H7="Positive alert",
       'Contact &amp; visit 2022-24'!I7&lt;&gt;"Positive alert"),
    " +",
IF(AND('Contact &amp; visit 2022-24'!H7="Negative alert",
       'Contact &amp; visit 2022-24'!I7&lt;&gt;"Negative alert"),
    " -",
IF(AND(OR('Contact &amp; visit 2022-24'!H7="Negative alert", 'Contact &amp; visit 2022-24'!H7="Negative alert x2"),
       OR('Contact &amp; visit 2022-24'!I7="Negative alert", 'Contact &amp; visit 2022-24'!I7="Negative alert x2")),
    " -*",
IF(AND('Contact &amp; visit 2022-24'!H7="Negative outlier",
       'Contact &amp; visit 2022-24'!I7&lt;&gt;"Negative outlier"),
    " - -",
IF(AND('Contact &amp; visit 2022-24'!H7="Negative outlier",
       'Contact &amp; visit 2022-24'!I7="Negative outlier"),
    " - -*",
IF('Contact &amp; visit 2022-24'!H7="Not plotted",
    "Not plotted",
"")))))))))</f>
        <v xml:space="preserve"> -</v>
      </c>
      <c r="O7" s="431" t="str">
        <f>IF(AND('Contact &amp; visit 2022-24'!J31="Positive outlier",
        OR('Contact &amp; visit 2022-24'!K31="Positive outlier", 'Contact &amp; visit 2022-24'!K31="Positive alert x2")),
    " ++*",
IF(AND('Contact &amp; visit 2022-24'!J31="Positive outlier",
       'Contact &amp; visit 2022-24'!K31&lt;&gt;"Positive outlier"),
    " ++",
IF(AND(OR('Contact &amp; visit 2022-24'!J31="Positive alert", 'Contact &amp; visit 2022-24'!J31="Positive alert x2"),
       OR('Contact &amp; visit 2022-24'!K31="Positive alert", 'Contact &amp; visit 2022-24'!K31="Positive alert x2")),
    " +*",
IF(AND('Contact &amp; visit 2022-24'!J31="Positive alert",
       'Contact &amp; visit 2022-24'!K31&lt;&gt;"Positive alert"),
    " +",
IF(AND('Contact &amp; visit 2022-24'!J31="Negative alert",
       'Contact &amp; visit 2022-24'!K31&lt;&gt;"Negative alert"),
    " -",
IF(AND(OR('Contact &amp; visit 2022-24'!J31="Negative alert", 'Contact &amp; visit 2022-24'!J31="Negative alert x2"),
       OR('Contact &amp; visit 2022-24'!K31="Negative alert", 'Contact &amp; visit 2022-24'!K31="Negative alert x2")),
    " -*",
IF(AND('Contact &amp; visit 2022-24'!J31="Negative outlier",
       'Contact &amp; visit 2022-24'!K31&lt;&gt;"Negative outlier"),
    " - -",
IF(AND('Contact &amp; visit 2022-24'!J31="Negative outlier",
       'Contact &amp; visit 2022-24'!K31="Negative outlier"),
    " - -*",
IF('Contact &amp; visit 2022-24'!J31="Not plotted",
    "Not plotted",
"")))))))))</f>
        <v/>
      </c>
      <c r="P7" s="372"/>
      <c r="Q7" s="54"/>
      <c r="R7" s="54"/>
      <c r="S7" s="54"/>
      <c r="T7" s="54"/>
    </row>
    <row r="8" spans="2:20" ht="15.75" customHeight="1" x14ac:dyDescent="0.45">
      <c r="B8" s="373" t="s">
        <v>8</v>
      </c>
      <c r="C8" s="368" t="str">
        <f>IF(AND('Patient characteristics 2022-24'!N101="High outlier",
        OR('Patient characteristics 2022-24'!O101="High outlier", 'Patient characteristics 2022-24'!O101="High alert x2")),
    " ++*",
IF(AND('Patient characteristics 2022-24'!N101="High outlier",
       'Patient characteristics 2022-24'!O101&lt;&gt;"High outlier"),
    " ++",
IF(AND(OR('Patient characteristics 2022-24'!N101="High alert", 'Patient characteristics 2022-24'!N101="High alert x2"),
       OR('Patient characteristics 2022-24'!O101="High alert", 'Patient characteristics 2022-24'!O101="High alert x2")),
    " +*",
IF(AND('Patient characteristics 2022-24'!N101="High alert",
       'Patient characteristics 2022-24'!O101&lt;&gt;"High alert"),
    " +",
IF(AND('Patient characteristics 2022-24'!N101="Low alert",
       'Patient characteristics 2022-24'!O101&lt;&gt;"Low alert"),
    " -",
IF(AND(OR('Patient characteristics 2022-24'!N101="Low alert", 'Patient characteristics 2022-24'!N101="Low alert x2"),
       OR('Patient characteristics 2022-24'!O101="Low alert", 'Patient characteristics 2022-24'!O101="Low alert x2")),
    " -*",
IF(AND('Patient characteristics 2022-24'!N101="Low outlier",
       'Patient characteristics 2022-24'!O101&lt;&gt;"Low outlier"),
    " - -",
IF(AND('Patient characteristics 2022-24'!N101="Low outlier",
       'Patient characteristics 2022-24'!O101="Low outlier"),
    " - -*",
IF('Patient characteristics 2022-24'!N101="Not plotted",
    "Not plotted",
"")))))))))</f>
        <v/>
      </c>
      <c r="D8" s="368" t="str">
        <f>IF(AND('Consent 2022-24'!M9="Positive outlier",
        OR('Consent 2022-24'!N9="Positive outlier", 'Consent 2022-24'!N9="Positive alert x2")),
    " ++*",
IF(AND('Consent 2022-24'!M9="Positive outlier",
       'Consent 2022-24'!N9&lt;&gt;"Positive outlier"),
    " ++",
IF(AND(OR('Consent 2022-24'!M9="Positive alert", 'Consent 2022-24'!M9="Positive alert x2"),
       OR('Consent 2022-24'!N9="Positive alert", 'Consent 2022-24'!N9="Positive alert x2")),
    " +*",
IF(AND('Consent 2022-24'!M9="Positive alert",
       'Consent 2022-24'!N9&lt;&gt;"Positive alert"),
    " +",
IF(AND('Consent 2022-24'!M9="Negative alert",
       'Consent 2022-24'!N9&lt;&gt;"Negative alert"),
    " -",
IF(AND(OR('Consent 2022-24'!M9="Negative alert", 'Consent 2022-24'!M9="Negative alert x2"),
       OR('Consent 2022-24'!N9="Negative alert", 'Consent 2022-24'!N9="Negative alert x2")),
    " -*",
IF(AND('Consent 2022-24'!M9="Negative outlier",
       'Consent 2022-24'!N9&lt;&gt;"Negative outlier"),
    " - -",
IF(AND('Consent 2022-24'!M9="Negative outlier",
       'Consent 2022-24'!N9="Negative outlier"),
    " - -*",
IF('Consent 2022-24'!M9="Not plotted",
    "Not plotted",
"")))))))))</f>
        <v/>
      </c>
      <c r="E8" s="371" t="str">
        <f>IF(AND('Gestation 2022-24'!J8="Positive outlier",
        OR('Gestation 2022-24'!K8="Positive outlier", 'Gestation 2022-24'!K8="Positive alert x2")),
    " ++*",
IF(AND('Gestation 2022-24'!J8="Positive outlier",
       'Gestation 2022-24'!K8&lt;&gt;"Positive outlier"),
    " ++",
IF(AND(OR('Gestation 2022-24'!J8="Positive alert", 'Gestation 2022-24'!J8="Positive alert x2"),
       OR('Gestation 2022-24'!K8="Positive alert", 'Gestation 2022-24'!K8="Positive alert x2")),
    " +*",
IF(AND('Gestation 2022-24'!J8="Positive alert",
       'Gestation 2022-24'!K8&lt;&gt;"Positive alert"),
    " +",
IF(AND('Gestation 2022-24'!J8="Negative alert",
       'Gestation 2022-24'!K8&lt;&gt;"Negative alert"),
    " -",
IF(AND(OR('Gestation 2022-24'!J8="Negative alert", 'Gestation 2022-24'!J8="Negative alert x2"),
       OR('Gestation 2022-24'!K8="Negative alert", 'Gestation 2022-24'!K8="Negative alert x2")),
    " -*",
IF(AND('Gestation 2022-24'!J8="Negative outlier",
       'Gestation 2022-24'!K8&lt;&gt;"Negative outlier"),
    " - -",
IF(AND('Gestation 2022-24'!J8="Negative outlier",
       'Gestation 2022-24'!K8="Negative outlier"),
    " - -*",
IF('Gestation 2022-24'!J8="Not plotted",
    "Not plotted",
"")))))))))</f>
        <v xml:space="preserve"> ++*</v>
      </c>
      <c r="F8" s="323" t="str">
        <f>IF(AND('Birthweight 2022-24'!J8="Positive outlier",
        OR('Birthweight 2022-24'!K8="Positive outlier", 'Birthweight 2022-24'!K8="Positive alert x2")),
    " ++*",
IF(AND('Birthweight 2022-24'!J8="Positive outlier",
       'Birthweight 2022-24'!K8&lt;&gt;"Positive outlier"),
    " ++",
IF(AND(OR('Birthweight 2022-24'!J8="Positive alert", 'Birthweight 2022-24'!J8="Positive alert x2"),
       OR('Birthweight 2022-24'!K8="Positive alert", 'Birthweight 2022-24'!K8="Positive alert x2")),
    " +*",
IF(AND('Birthweight 2022-24'!J8="Positive alert",
       'Birthweight 2022-24'!K8&lt;&gt;"Positive alert"),
    " +",
IF(AND('Birthweight 2022-24'!J8="Negative alert",
       'Birthweight 2022-24'!K8&lt;&gt;"Negative alert"),
    " -",
IF(AND(OR('Birthweight 2022-24'!J8="Negative alert", 'Birthweight 2022-24'!J8="Negative alert x2"),
       OR('Birthweight 2022-24'!K8="Negative alert", 'Birthweight 2022-24'!K8="Negative alert x2")),
    " -*",
IF(AND('Birthweight 2022-24'!J8="Negative outlier",
       'Birthweight 2022-24'!K8&lt;&gt;"Negative outlier"),
    " - -",
IF(AND('Birthweight 2022-24'!J8="Negative outlier",
       'Birthweight 2022-24'!K8="Negative outlier"),
    " - -*",
IF('Birthweight 2022-24'!J8="Not plotted",
    "Not plotted",
"")))))))))</f>
        <v xml:space="preserve"> ++*</v>
      </c>
      <c r="G8" s="323" t="str">
        <f>IF(AND('Diagnosis times 2022-24'!H8="Positive outlier",
        OR('Diagnosis times 2022-24'!I8="Positive outlier", 'Diagnosis times 2022-24'!I8="Positive alert x2")),
    " ++*",
IF(AND('Diagnosis times 2022-24'!H8="Positive outlier",
       'Diagnosis times 2022-24'!I8&lt;&gt;"Positive outlier"),
    " ++",
IF(AND(OR('Diagnosis times 2022-24'!H8="Positive alert", 'Diagnosis times 2022-24'!H8="Positive alert x2"),
       OR('Diagnosis times 2022-24'!I8="Positive alert", 'Diagnosis times 2022-24'!I8="Positive alert x2")),
    " +*",
IF(AND('Diagnosis times 2022-24'!H8="Positive alert",
       'Diagnosis times 2022-24'!I8&lt;&gt;"Positive alert"),
    " +",
IF(AND('Diagnosis times 2022-24'!H8="Negative alert",
       'Diagnosis times 2022-24'!I8&lt;&gt;"Negative alert"),
    " -",
IF(AND(OR('Diagnosis times 2022-24'!H8="Negative alert", 'Diagnosis times 2022-24'!H8="Negative alert x2"),
       OR('Diagnosis times 2022-24'!I8="Negative alert", 'Diagnosis times 2022-24'!I8="Negative alert x2")),
    " -*",
IF(AND('Diagnosis times 2022-24'!H8="Negative outlier",
       'Diagnosis times 2022-24'!I8&lt;&gt;"Negative outlier"),
    " - -",
IF(AND('Diagnosis times 2022-24'!H8="Negative outlier",
       'Diagnosis times 2022-24'!I8="Negative outlier"),
    " - -*",
IF('Diagnosis times 2022-24'!H8="Not plotted",
    "Not plotted",
"")))))))))</f>
        <v/>
      </c>
      <c r="H8" s="323" t="str">
        <f>IF(AND('Referral 2022-24'!F8="Positive outlier",
        OR('Referral 2022-24'!G8="Positive outlier", 'Referral 2022-24'!G8="Positive alert x2")),
    " ++*",
IF(AND('Referral 2022-24'!F8="Positive outlier",
       'Referral 2022-24'!G8&lt;&gt;"Positive outlier"),
    " ++",
IF(AND(OR('Referral 2022-24'!F8="Positive alert", 'Referral 2022-24'!F8="Positive alert x2"),
       OR('Referral 2022-24'!G8="Positive alert", 'Referral 2022-24'!G8="Positive alert x2")),
    " +*",
IF(AND('Referral 2022-24'!F8="Positive alert",
       'Referral 2022-24'!G8&lt;&gt;"Positive alert"),
    " +",
IF(AND('Referral 2022-24'!F8="Negative alert",
       'Referral 2022-24'!G8&lt;&gt;"Negative alert"),
    " -",
IF(AND(OR('Referral 2022-24'!F8="Negative alert", 'Referral 2022-24'!F8="Negative alert x2"),
       OR('Referral 2022-24'!G8="Negative alert", 'Referral 2022-24'!G8="Negative alert x2")),
    " -*",
IF(AND('Referral 2022-24'!F8="Negative outlier",
       'Referral 2022-24'!G8&lt;&gt;"Negative outlier"),
    " - -",
IF(AND('Referral 2022-24'!F8="Negative outlier",
       'Referral 2022-24'!G8="Negative outlier"),
    " - -*",
IF('Referral 2022-24'!F8="Not plotted",
    "Not plotted",
"")))))))))</f>
        <v/>
      </c>
      <c r="I8" s="367" t="str">
        <f>IF(AND('Contact &amp; visit 2022-24'!F32="Positive outlier",
        OR('Contact &amp; visit 2022-24'!G32="Positive outlier", 'Contact &amp; visit 2022-24'!G32="Positive alert x2")),
    " ++*",
IF(AND('Contact &amp; visit 2022-24'!F32="Positive outlier",
       'Contact &amp; visit 2022-24'!G32&lt;&gt;"Positive outlier"),
    " ++",
IF(AND(OR('Contact &amp; visit 2022-24'!F32="Positive alert", 'Contact &amp; visit 2022-24'!F32="Positive alert x2"),
       OR('Contact &amp; visit 2022-24'!G32="Positive alert", 'Contact &amp; visit 2022-24'!G32="Positive alert x2")),
    " +*",
IF(AND('Contact &amp; visit 2022-24'!F32="Positive alert",
       'Contact &amp; visit 2022-24'!G32&lt;&gt;"Positive alert"),
    " +",
IF(AND('Contact &amp; visit 2022-24'!F32="Negative alert",
       'Contact &amp; visit 2022-24'!G32&lt;&gt;"Negative alert"),
    " -",
IF(AND(OR('Contact &amp; visit 2022-24'!F32="Negative alert", 'Contact &amp; visit 2022-24'!F32="Negative alert x2"),
       OR('Contact &amp; visit 2022-24'!G32="Negative alert", 'Contact &amp; visit 2022-24'!G32="Negative alert x2")),
    " -*",
IF(AND('Contact &amp; visit 2022-24'!F32="Negative outlier",
       'Contact &amp; visit 2022-24'!G32&lt;&gt;"Negative outlier"),
    " - -",
IF(AND('Contact &amp; visit 2022-24'!F32="Negative outlier",
       'Contact &amp; visit 2022-24'!G32="Negative outlier"),
    " - -*",
IF('Contact &amp; visit 2022-24'!F32="Not plotted",
    "Not plotted",
"")))))))))</f>
        <v xml:space="preserve"> +</v>
      </c>
      <c r="J8" s="371" t="str">
        <f>IF(AND('Diagnosis times 2022-24'!F34="Positive outlier",
        OR('Diagnosis times 2022-24'!G34="Positive outlier", 'Diagnosis times 2022-24'!G34="Positive alert x2")),
    " ++*",
IF(AND('Diagnosis times 2022-24'!F34="Positive outlier",
       'Diagnosis times 2022-24'!G34&lt;&gt;"Positive outlier"),
    " ++",
IF(AND(OR('Diagnosis times 2022-24'!F34="Positive alert", 'Diagnosis times 2022-24'!F34="Positive alert x2"),
       OR('Diagnosis times 2022-24'!G34="Positive alert", 'Diagnosis times 2022-24'!G34="Positive alert x2")),
    " +*",
IF(AND('Diagnosis times 2022-24'!F34="Positive alert",
       'Diagnosis times 2022-24'!G34&lt;&gt;"Positive alert"),
    " +",
IF(AND('Diagnosis times 2022-24'!F34="Negative alert",
       'Diagnosis times 2022-24'!G34&lt;&gt;"Negative alert"),
    " -",
IF(AND(OR('Diagnosis times 2022-24'!F34="Negative alert", 'Diagnosis times 2022-24'!F34="Negative alert x2"),
       OR('Diagnosis times 2022-24'!G34="Negative alert", 'Diagnosis times 2022-24'!G34="Negative alert x2")),
    " -*",
IF(AND('Diagnosis times 2022-24'!F34="Negative outlier",
       'Diagnosis times 2022-24'!G34&lt;&gt;"Negative outlier"),
    " - -",
IF(AND('Diagnosis times 2022-24'!F34="Negative outlier",
       'Diagnosis times 2022-24'!G34="Negative outlier"),
    " - -*",
IF('Diagnosis times 2022-24'!F34="Not plotted",
    "Not plotted",
"")))))))))</f>
        <v xml:space="preserve"> ++</v>
      </c>
      <c r="K8" s="323" t="str">
        <f>IF(AND('Diagnosis times CPO 2022-24'!V36="Positive outlier",
        OR('Diagnosis times CPO 2022-24'!W36="Positive outlier", 'Diagnosis times CPO 2022-24'!W36="Positive alert x2")),
    " ++*",
IF(AND('Diagnosis times CPO 2022-24'!V36="Positive outlier",
       'Diagnosis times CPO 2022-24'!W36&lt;&gt;"Positive outlier"),
    " ++",
IF(AND(OR('Diagnosis times CPO 2022-24'!V36="Positive alert", 'Diagnosis times CPO 2022-24'!V36="Positive alert x2"),
       OR('Diagnosis times CPO 2022-24'!W36="Positive alert", 'Diagnosis times CPO 2022-24'!W36="Positive alert x2")),
    " +*",
IF(AND('Diagnosis times CPO 2022-24'!V36="Positive alert",
       'Diagnosis times CPO 2022-24'!W36&lt;&gt;"Positive alert"),
    " +",
IF(AND('Diagnosis times CPO 2022-24'!V36="Negative alert",
       'Diagnosis times CPO 2022-24'!W36&lt;&gt;"Negative alert"),
    " -",
IF(AND(OR('Diagnosis times CPO 2022-24'!V36="Negative alert", 'Diagnosis times CPO 2022-24'!V36="Negative alert x2"),
       OR('Diagnosis times CPO 2022-24'!W36="Negative alert", 'Diagnosis times CPO 2022-24'!W36="Negative alert x2")),
    " -*",
IF(AND('Diagnosis times CPO 2022-24'!V36="Negative outlier",
       'Diagnosis times CPO 2022-24'!W36&lt;&gt;"Negative outlier"),
    " - -",
IF(AND('Diagnosis times CPO 2022-24'!V36="Negative outlier",
       'Diagnosis times CPO 2022-24'!W36="Negative outlier"),
    " - -*",
IF('Diagnosis times CPO 2022-24'!V36="Not plotted",
    "Not plotted",
"")))))))))</f>
        <v/>
      </c>
      <c r="L8" s="323" t="str">
        <f>IF(AND('Diagnosis times CPO 2022-24'!Z36="Positive outlier",
        OR('Diagnosis times CPO 2022-24'!AA36="Positive outlier", 'Diagnosis times CPO 2022-24'!AA36="Positive alert x2")),
    " ++*",
IF(AND('Diagnosis times CPO 2022-24'!Z36="Positive outlier",
       'Diagnosis times CPO 2022-24'!AA36&lt;&gt;"Positive outlier"),
    " ++",
IF(AND(OR('Diagnosis times CPO 2022-24'!Z36="Positive alert", 'Diagnosis times CPO 2022-24'!Z36="Positive alert x2"),
       OR('Diagnosis times CPO 2022-24'!AA36="Positive alert", 'Diagnosis times CPO 2022-24'!AA36="Positive alert x2")),
    " +*",
IF(AND('Diagnosis times CPO 2022-24'!Z36="Positive alert",
       'Diagnosis times CPO 2022-24'!AA36&lt;&gt;"Positive alert"),
    " +",
IF(AND('Diagnosis times CPO 2022-24'!Z36="Negative alert",
       'Diagnosis times CPO 2022-24'!AA36&lt;&gt;"Negative alert"),
    " -",
IF(AND(OR('Diagnosis times CPO 2022-24'!Z36="Negative alert", 'Diagnosis times CPO 2022-24'!Z36="Negative alert x2"),
       OR('Diagnosis times CPO 2022-24'!AA36="Negative alert", 'Diagnosis times CPO 2022-24'!AA36="Negative alert x2")),
    " -*",
IF(AND('Diagnosis times CPO 2022-24'!Z36="Negative outlier",
       'Diagnosis times CPO 2022-24'!AA36&lt;&gt;"Negative outlier"),
    " - -",
IF(AND('Diagnosis times CPO 2022-24'!Z36="Negative outlier",
       'Diagnosis times CPO 2022-24'!AA36="Negative outlier"),
    " - -*",
IF('Diagnosis times CPO 2022-24'!Z36="Not plotted",
    "Not plotted",
"")))))))))</f>
        <v/>
      </c>
      <c r="M8" s="323" t="str">
        <f>IF(AND('Referral 2022-24'!J8="Positive outlier",
        OR('Referral 2022-24'!K8="Positive outlier", 'Referral 2022-24'!K8="Positive alert x2")),
    " ++*",
IF(AND('Referral 2022-24'!J8="Positive outlier",
       'Referral 2022-24'!K8&lt;&gt;"Positive outlier"),
    " ++",
IF(AND(OR('Referral 2022-24'!J8="Positive alert", 'Referral 2022-24'!J8="Positive alert x2"),
       OR('Referral 2022-24'!K8="Positive alert", 'Referral 2022-24'!K8="Positive alert x2")),
    " +*",
IF(AND('Referral 2022-24'!J8="Positive alert",
       'Referral 2022-24'!K8&lt;&gt;"Positive alert"),
    " +",
IF(AND('Referral 2022-24'!J8="Negative alert",
       'Referral 2022-24'!K8&lt;&gt;"Negative alert"),
    " -",
IF(AND(OR('Referral 2022-24'!J8="Negative alert", 'Referral 2022-24'!J8="Negative alert x2"),
       OR('Referral 2022-24'!K8="Negative alert", 'Referral 2022-24'!K8="Negative alert x2")),
    " -*",
IF(AND('Referral 2022-24'!J8="Negative outlier",
       'Referral 2022-24'!K8&lt;&gt;"Negative outlier"),
    " - -",
IF(AND('Referral 2022-24'!J8="Negative outlier",
       'Referral 2022-24'!K8="Negative outlier"),
    " - -*",
IF('Referral 2022-24'!J8="Not plotted",
    "Not plotted",
"")))))))))</f>
        <v/>
      </c>
      <c r="N8" s="323" t="str">
        <f>IF(AND('Contact &amp; visit 2022-24'!H8="Positive outlier",
        OR('Contact &amp; visit 2022-24'!I8="Positive outlier", 'Contact &amp; visit 2022-24'!I8="Positive alert x2")),
    " ++*",
IF(AND('Contact &amp; visit 2022-24'!H8="Positive outlier",
       'Contact &amp; visit 2022-24'!I8&lt;&gt;"Positive outlier"),
    " ++",
IF(AND(OR('Contact &amp; visit 2022-24'!H8="Positive alert", 'Contact &amp; visit 2022-24'!H8="Positive alert x2"),
       OR('Contact &amp; visit 2022-24'!I8="Positive alert", 'Contact &amp; visit 2022-24'!I8="Positive alert x2")),
    " +*",
IF(AND('Contact &amp; visit 2022-24'!H8="Positive alert",
       'Contact &amp; visit 2022-24'!I8&lt;&gt;"Positive alert"),
    " +",
IF(AND('Contact &amp; visit 2022-24'!H8="Negative alert",
       'Contact &amp; visit 2022-24'!I8&lt;&gt;"Negative alert"),
    " -",
IF(AND(OR('Contact &amp; visit 2022-24'!H8="Negative alert", 'Contact &amp; visit 2022-24'!H8="Negative alert x2"),
       OR('Contact &amp; visit 2022-24'!I8="Negative alert", 'Contact &amp; visit 2022-24'!I8="Negative alert x2")),
    " -*",
IF(AND('Contact &amp; visit 2022-24'!H8="Negative outlier",
       'Contact &amp; visit 2022-24'!I8&lt;&gt;"Negative outlier"),
    " - -",
IF(AND('Contact &amp; visit 2022-24'!H8="Negative outlier",
       'Contact &amp; visit 2022-24'!I8="Negative outlier"),
    " - -*",
IF('Contact &amp; visit 2022-24'!H8="Not plotted",
    "Not plotted",
"")))))))))</f>
        <v/>
      </c>
      <c r="O8" s="367" t="str">
        <f>IF(AND('Contact &amp; visit 2022-24'!J32="Positive outlier",
        OR('Contact &amp; visit 2022-24'!K32="Positive outlier", 'Contact &amp; visit 2022-24'!K32="Positive alert x2")),
    " ++*",
IF(AND('Contact &amp; visit 2022-24'!J32="Positive outlier",
       'Contact &amp; visit 2022-24'!K32&lt;&gt;"Positive outlier"),
    " ++",
IF(AND(OR('Contact &amp; visit 2022-24'!J32="Positive alert", 'Contact &amp; visit 2022-24'!J32="Positive alert x2"),
       OR('Contact &amp; visit 2022-24'!K32="Positive alert", 'Contact &amp; visit 2022-24'!K32="Positive alert x2")),
    " +*",
IF(AND('Contact &amp; visit 2022-24'!J32="Positive alert",
       'Contact &amp; visit 2022-24'!K32&lt;&gt;"Positive alert"),
    " +",
IF(AND('Contact &amp; visit 2022-24'!J32="Negative alert",
       'Contact &amp; visit 2022-24'!K32&lt;&gt;"Negative alert"),
    " -",
IF(AND(OR('Contact &amp; visit 2022-24'!J32="Negative alert", 'Contact &amp; visit 2022-24'!J32="Negative alert x2"),
       OR('Contact &amp; visit 2022-24'!K32="Negative alert", 'Contact &amp; visit 2022-24'!K32="Negative alert x2")),
    " -*",
IF(AND('Contact &amp; visit 2022-24'!J32="Negative outlier",
       'Contact &amp; visit 2022-24'!K32&lt;&gt;"Negative outlier"),
    " - -",
IF(AND('Contact &amp; visit 2022-24'!J32="Negative outlier",
       'Contact &amp; visit 2022-24'!K32="Negative outlier"),
    " - -*",
IF('Contact &amp; visit 2022-24'!J32="Not plotted",
    "Not plotted",
"")))))))))</f>
        <v/>
      </c>
      <c r="P8" s="374"/>
      <c r="Q8" s="54"/>
      <c r="R8" s="54"/>
      <c r="S8" s="54"/>
      <c r="T8" s="54"/>
    </row>
    <row r="9" spans="2:20" ht="15.75" customHeight="1" x14ac:dyDescent="0.45">
      <c r="B9" s="373" t="s">
        <v>9</v>
      </c>
      <c r="C9" s="368" t="str">
        <f>IF(AND('Patient characteristics 2022-24'!N102="High outlier",
        OR('Patient characteristics 2022-24'!O102="High outlier", 'Patient characteristics 2022-24'!O102="High alert x2")),
    " ++*",
IF(AND('Patient characteristics 2022-24'!N102="High outlier",
       'Patient characteristics 2022-24'!O102&lt;&gt;"High outlier"),
    " ++",
IF(AND(OR('Patient characteristics 2022-24'!N102="High alert", 'Patient characteristics 2022-24'!N102="High alert x2"),
       OR('Patient characteristics 2022-24'!O102="High alert", 'Patient characteristics 2022-24'!O102="High alert x2")),
    " +*",
IF(AND('Patient characteristics 2022-24'!N102="High alert",
       'Patient characteristics 2022-24'!O102&lt;&gt;"High alert"),
    " +",
IF(AND('Patient characteristics 2022-24'!N102="Low alert",
       'Patient characteristics 2022-24'!O102&lt;&gt;"Low alert"),
    " -",
IF(AND(OR('Patient characteristics 2022-24'!N102="Low alert", 'Patient characteristics 2022-24'!N102="Low alert x2"),
       OR('Patient characteristics 2022-24'!O102="Low alert", 'Patient characteristics 2022-24'!O102="Low alert x2")),
    " -*",
IF(AND('Patient characteristics 2022-24'!N102="Low outlier",
       'Patient characteristics 2022-24'!O102&lt;&gt;"Low outlier"),
    " - -",
IF(AND('Patient characteristics 2022-24'!N102="Low outlier",
       'Patient characteristics 2022-24'!O102="Low outlier"),
    " - -*",
IF('Patient characteristics 2022-24'!N102="Not plotted",
    "Not plotted",
"")))))))))</f>
        <v/>
      </c>
      <c r="D9" s="368" t="str">
        <f>IF(AND('Consent 2022-24'!M10="Positive outlier",
        OR('Consent 2022-24'!N10="Positive outlier", 'Consent 2022-24'!N10="Positive alert x2")),
    " ++*",
IF(AND('Consent 2022-24'!M10="Positive outlier",
       'Consent 2022-24'!N10&lt;&gt;"Positive outlier"),
    " ++",
IF(AND(OR('Consent 2022-24'!M10="Positive alert", 'Consent 2022-24'!M10="Positive alert x2"),
       OR('Consent 2022-24'!N10="Positive alert", 'Consent 2022-24'!N10="Positive alert x2")),
    " +*",
IF(AND('Consent 2022-24'!M10="Positive alert",
       'Consent 2022-24'!N10&lt;&gt;"Positive alert"),
    " +",
IF(AND('Consent 2022-24'!M10="Negative alert",
       'Consent 2022-24'!N10&lt;&gt;"Negative alert"),
    " -",
IF(AND(OR('Consent 2022-24'!M10="Negative alert", 'Consent 2022-24'!M10="Negative alert x2"),
       OR('Consent 2022-24'!N10="Negative alert", 'Consent 2022-24'!N10="Negative alert x2")),
    " -*",
IF(AND('Consent 2022-24'!M10="Negative outlier",
       'Consent 2022-24'!N10&lt;&gt;"Negative outlier"),
    " - -",
IF(AND('Consent 2022-24'!M10="Negative outlier",
       'Consent 2022-24'!N10="Negative outlier"),
    " - -*",
IF('Consent 2022-24'!M10="Not plotted",
    "Not plotted",
"")))))))))</f>
        <v xml:space="preserve"> ++*</v>
      </c>
      <c r="E9" s="371" t="str">
        <f>IF(AND('Gestation 2022-24'!J9="Positive outlier",
        OR('Gestation 2022-24'!K9="Positive outlier", 'Gestation 2022-24'!K9="Positive alert x2")),
    " ++*",
IF(AND('Gestation 2022-24'!J9="Positive outlier",
       'Gestation 2022-24'!K9&lt;&gt;"Positive outlier"),
    " ++",
IF(AND(OR('Gestation 2022-24'!J9="Positive alert", 'Gestation 2022-24'!J9="Positive alert x2"),
       OR('Gestation 2022-24'!K9="Positive alert", 'Gestation 2022-24'!K9="Positive alert x2")),
    " +*",
IF(AND('Gestation 2022-24'!J9="Positive alert",
       'Gestation 2022-24'!K9&lt;&gt;"Positive alert"),
    " +",
IF(AND('Gestation 2022-24'!J9="Negative alert",
       'Gestation 2022-24'!K9&lt;&gt;"Negative alert"),
    " -",
IF(AND(OR('Gestation 2022-24'!J9="Negative alert", 'Gestation 2022-24'!J9="Negative alert x2"),
       OR('Gestation 2022-24'!K9="Negative alert", 'Gestation 2022-24'!K9="Negative alert x2")),
    " -*",
IF(AND('Gestation 2022-24'!J9="Negative outlier",
       'Gestation 2022-24'!K9&lt;&gt;"Negative outlier"),
    " - -",
IF(AND('Gestation 2022-24'!J9="Negative outlier",
       'Gestation 2022-24'!K9="Negative outlier"),
    " - -*",
IF('Gestation 2022-24'!J9="Not plotted",
    "Not plotted",
"")))))))))</f>
        <v xml:space="preserve"> ++*</v>
      </c>
      <c r="F9" s="323" t="str">
        <f>IF(AND('Birthweight 2022-24'!J9="Positive outlier",
        OR('Birthweight 2022-24'!K9="Positive outlier", 'Birthweight 2022-24'!K9="Positive alert x2")),
    " ++*",
IF(AND('Birthweight 2022-24'!J9="Positive outlier",
       'Birthweight 2022-24'!K9&lt;&gt;"Positive outlier"),
    " ++",
IF(AND(OR('Birthweight 2022-24'!J9="Positive alert", 'Birthweight 2022-24'!J9="Positive alert x2"),
       OR('Birthweight 2022-24'!K9="Positive alert", 'Birthweight 2022-24'!K9="Positive alert x2")),
    " +*",
IF(AND('Birthweight 2022-24'!J9="Positive alert",
       'Birthweight 2022-24'!K9&lt;&gt;"Positive alert"),
    " +",
IF(AND('Birthweight 2022-24'!J9="Negative alert",
       'Birthweight 2022-24'!K9&lt;&gt;"Negative alert"),
    " -",
IF(AND(OR('Birthweight 2022-24'!J9="Negative alert", 'Birthweight 2022-24'!J9="Negative alert x2"),
       OR('Birthweight 2022-24'!K9="Negative alert", 'Birthweight 2022-24'!K9="Negative alert x2")),
    " -*",
IF(AND('Birthweight 2022-24'!J9="Negative outlier",
       'Birthweight 2022-24'!K9&lt;&gt;"Negative outlier"),
    " - -",
IF(AND('Birthweight 2022-24'!J9="Negative outlier",
       'Birthweight 2022-24'!K9="Negative outlier"),
    " - -*",
IF('Birthweight 2022-24'!J9="Not plotted",
    "Not plotted",
"")))))))))</f>
        <v xml:space="preserve"> ++*</v>
      </c>
      <c r="G9" s="323" t="str">
        <f>IF(AND('Diagnosis times 2022-24'!H9="Positive outlier",
        OR('Diagnosis times 2022-24'!I9="Positive outlier", 'Diagnosis times 2022-24'!I9="Positive alert x2")),
    " ++*",
IF(AND('Diagnosis times 2022-24'!H9="Positive outlier",
       'Diagnosis times 2022-24'!I9&lt;&gt;"Positive outlier"),
    " ++",
IF(AND(OR('Diagnosis times 2022-24'!H9="Positive alert", 'Diagnosis times 2022-24'!H9="Positive alert x2"),
       OR('Diagnosis times 2022-24'!I9="Positive alert", 'Diagnosis times 2022-24'!I9="Positive alert x2")),
    " +*",
IF(AND('Diagnosis times 2022-24'!H9="Positive alert",
       'Diagnosis times 2022-24'!I9&lt;&gt;"Positive alert"),
    " +",
IF(AND('Diagnosis times 2022-24'!H9="Negative alert",
       'Diagnosis times 2022-24'!I9&lt;&gt;"Negative alert"),
    " -",
IF(AND(OR('Diagnosis times 2022-24'!H9="Negative alert", 'Diagnosis times 2022-24'!H9="Negative alert x2"),
       OR('Diagnosis times 2022-24'!I9="Negative alert", 'Diagnosis times 2022-24'!I9="Negative alert x2")),
    " -*",
IF(AND('Diagnosis times 2022-24'!H9="Negative outlier",
       'Diagnosis times 2022-24'!I9&lt;&gt;"Negative outlier"),
    " - -",
IF(AND('Diagnosis times 2022-24'!H9="Negative outlier",
       'Diagnosis times 2022-24'!I9="Negative outlier"),
    " - -*",
IF('Diagnosis times 2022-24'!H9="Not plotted",
    "Not plotted",
"")))))))))</f>
        <v/>
      </c>
      <c r="H9" s="323" t="str">
        <f>IF(AND('Referral 2022-24'!F9="Positive outlier",
        OR('Referral 2022-24'!G9="Positive outlier", 'Referral 2022-24'!G9="Positive alert x2")),
    " ++*",
IF(AND('Referral 2022-24'!F9="Positive outlier",
       'Referral 2022-24'!G9&lt;&gt;"Positive outlier"),
    " ++",
IF(AND(OR('Referral 2022-24'!F9="Positive alert", 'Referral 2022-24'!F9="Positive alert x2"),
       OR('Referral 2022-24'!G9="Positive alert", 'Referral 2022-24'!G9="Positive alert x2")),
    " +*",
IF(AND('Referral 2022-24'!F9="Positive alert",
       'Referral 2022-24'!G9&lt;&gt;"Positive alert"),
    " +",
IF(AND('Referral 2022-24'!F9="Negative alert",
       'Referral 2022-24'!G9&lt;&gt;"Negative alert"),
    " -",
IF(AND(OR('Referral 2022-24'!F9="Negative alert", 'Referral 2022-24'!F9="Negative alert x2"),
       OR('Referral 2022-24'!G9="Negative alert", 'Referral 2022-24'!G9="Negative alert x2")),
    " -*",
IF(AND('Referral 2022-24'!F9="Negative outlier",
       'Referral 2022-24'!G9&lt;&gt;"Negative outlier"),
    " - -",
IF(AND('Referral 2022-24'!F9="Negative outlier",
       'Referral 2022-24'!G9="Negative outlier"),
    " - -*",
IF('Referral 2022-24'!F9="Not plotted",
    "Not plotted",
"")))))))))</f>
        <v xml:space="preserve"> ++*</v>
      </c>
      <c r="I9" s="367" t="str">
        <f>IF(AND('Contact &amp; visit 2022-24'!F33="Positive outlier",
        OR('Contact &amp; visit 2022-24'!G33="Positive outlier", 'Contact &amp; visit 2022-24'!G33="Positive alert x2")),
    " ++*",
IF(AND('Contact &amp; visit 2022-24'!F33="Positive outlier",
       'Contact &amp; visit 2022-24'!G33&lt;&gt;"Positive outlier"),
    " ++",
IF(AND(OR('Contact &amp; visit 2022-24'!F33="Positive alert", 'Contact &amp; visit 2022-24'!F33="Positive alert x2"),
       OR('Contact &amp; visit 2022-24'!G33="Positive alert", 'Contact &amp; visit 2022-24'!G33="Positive alert x2")),
    " +*",
IF(AND('Contact &amp; visit 2022-24'!F33="Positive alert",
       'Contact &amp; visit 2022-24'!G33&lt;&gt;"Positive alert"),
    " +",
IF(AND('Contact &amp; visit 2022-24'!F33="Negative alert",
       'Contact &amp; visit 2022-24'!G33&lt;&gt;"Negative alert"),
    " -",
IF(AND(OR('Contact &amp; visit 2022-24'!F33="Negative alert", 'Contact &amp; visit 2022-24'!F33="Negative alert x2"),
       OR('Contact &amp; visit 2022-24'!G33="Negative alert", 'Contact &amp; visit 2022-24'!G33="Negative alert x2")),
    " -*",
IF(AND('Contact &amp; visit 2022-24'!F33="Negative outlier",
       'Contact &amp; visit 2022-24'!G33&lt;&gt;"Negative outlier"),
    " - -",
IF(AND('Contact &amp; visit 2022-24'!F33="Negative outlier",
       'Contact &amp; visit 2022-24'!G33="Negative outlier"),
    " - -*",
IF('Contact &amp; visit 2022-24'!F33="Not plotted",
    "Not plotted",
"")))))))))</f>
        <v/>
      </c>
      <c r="J9" s="371" t="str">
        <f>IF(AND('Diagnosis times 2022-24'!F35="Positive outlier",
        OR('Diagnosis times 2022-24'!G35="Positive outlier", 'Diagnosis times 2022-24'!G35="Positive alert x2")),
    " ++*",
IF(AND('Diagnosis times 2022-24'!F35="Positive outlier",
       'Diagnosis times 2022-24'!G35&lt;&gt;"Positive outlier"),
    " ++",
IF(AND(OR('Diagnosis times 2022-24'!F35="Positive alert", 'Diagnosis times 2022-24'!F35="Positive alert x2"),
       OR('Diagnosis times 2022-24'!G35="Positive alert", 'Diagnosis times 2022-24'!G35="Positive alert x2")),
    " +*",
IF(AND('Diagnosis times 2022-24'!F35="Positive alert",
       'Diagnosis times 2022-24'!G35&lt;&gt;"Positive alert"),
    " +",
IF(AND('Diagnosis times 2022-24'!F35="Negative alert",
       'Diagnosis times 2022-24'!G35&lt;&gt;"Negative alert"),
    " -",
IF(AND(OR('Diagnosis times 2022-24'!F35="Negative alert", 'Diagnosis times 2022-24'!F35="Negative alert x2"),
       OR('Diagnosis times 2022-24'!G35="Negative alert", 'Diagnosis times 2022-24'!G35="Negative alert x2")),
    " -*",
IF(AND('Diagnosis times 2022-24'!F35="Negative outlier",
       'Diagnosis times 2022-24'!G35&lt;&gt;"Negative outlier"),
    " - -",
IF(AND('Diagnosis times 2022-24'!F35="Negative outlier",
       'Diagnosis times 2022-24'!G35="Negative outlier"),
    " - -*",
IF('Diagnosis times 2022-24'!F35="Not plotted",
    "Not plotted",
"")))))))))</f>
        <v/>
      </c>
      <c r="K9" s="323" t="str">
        <f>IF(AND('Diagnosis times CPO 2022-24'!V37="Positive outlier",
        OR('Diagnosis times CPO 2022-24'!W37="Positive outlier", 'Diagnosis times CPO 2022-24'!W37="Positive alert x2")),
    " ++*",
IF(AND('Diagnosis times CPO 2022-24'!V37="Positive outlier",
       'Diagnosis times CPO 2022-24'!W37&lt;&gt;"Positive outlier"),
    " ++",
IF(AND(OR('Diagnosis times CPO 2022-24'!V37="Positive alert", 'Diagnosis times CPO 2022-24'!V37="Positive alert x2"),
       OR('Diagnosis times CPO 2022-24'!W37="Positive alert", 'Diagnosis times CPO 2022-24'!W37="Positive alert x2")),
    " +*",
IF(AND('Diagnosis times CPO 2022-24'!V37="Positive alert",
       'Diagnosis times CPO 2022-24'!W37&lt;&gt;"Positive alert"),
    " +",
IF(AND('Diagnosis times CPO 2022-24'!V37="Negative alert",
       'Diagnosis times CPO 2022-24'!W37&lt;&gt;"Negative alert"),
    " -",
IF(AND(OR('Diagnosis times CPO 2022-24'!V37="Negative alert", 'Diagnosis times CPO 2022-24'!V37="Negative alert x2"),
       OR('Diagnosis times CPO 2022-24'!W37="Negative alert", 'Diagnosis times CPO 2022-24'!W37="Negative alert x2")),
    " -*",
IF(AND('Diagnosis times CPO 2022-24'!V37="Negative outlier",
       'Diagnosis times CPO 2022-24'!W37&lt;&gt;"Negative outlier"),
    " - -",
IF(AND('Diagnosis times CPO 2022-24'!V37="Negative outlier",
       'Diagnosis times CPO 2022-24'!W37="Negative outlier"),
    " - -*",
IF('Diagnosis times CPO 2022-24'!V37="Not plotted",
    "Not plotted",
"")))))))))</f>
        <v/>
      </c>
      <c r="L9" s="323" t="str">
        <f>IF(AND('Diagnosis times CPO 2022-24'!Z37="Positive outlier",
        OR('Diagnosis times CPO 2022-24'!AA37="Positive outlier", 'Diagnosis times CPO 2022-24'!AA37="Positive alert x2")),
    " ++*",
IF(AND('Diagnosis times CPO 2022-24'!Z37="Positive outlier",
       'Diagnosis times CPO 2022-24'!AA37&lt;&gt;"Positive outlier"),
    " ++",
IF(AND(OR('Diagnosis times CPO 2022-24'!Z37="Positive alert", 'Diagnosis times CPO 2022-24'!Z37="Positive alert x2"),
       OR('Diagnosis times CPO 2022-24'!AA37="Positive alert", 'Diagnosis times CPO 2022-24'!AA37="Positive alert x2")),
    " +*",
IF(AND('Diagnosis times CPO 2022-24'!Z37="Positive alert",
       'Diagnosis times CPO 2022-24'!AA37&lt;&gt;"Positive alert"),
    " +",
IF(AND('Diagnosis times CPO 2022-24'!Z37="Negative alert",
       'Diagnosis times CPO 2022-24'!AA37&lt;&gt;"Negative alert"),
    " -",
IF(AND(OR('Diagnosis times CPO 2022-24'!Z37="Negative alert", 'Diagnosis times CPO 2022-24'!Z37="Negative alert x2"),
       OR('Diagnosis times CPO 2022-24'!AA37="Negative alert", 'Diagnosis times CPO 2022-24'!AA37="Negative alert x2")),
    " -*",
IF(AND('Diagnosis times CPO 2022-24'!Z37="Negative outlier",
       'Diagnosis times CPO 2022-24'!AA37&lt;&gt;"Negative outlier"),
    " - -",
IF(AND('Diagnosis times CPO 2022-24'!Z37="Negative outlier",
       'Diagnosis times CPO 2022-24'!AA37="Negative outlier"),
    " - -*",
IF('Diagnosis times CPO 2022-24'!Z37="Not plotted",
    "Not plotted",
"")))))))))</f>
        <v/>
      </c>
      <c r="M9" s="323" t="str">
        <f>IF(AND('Referral 2022-24'!J9="Positive outlier",
        OR('Referral 2022-24'!K9="Positive outlier", 'Referral 2022-24'!K9="Positive alert x2")),
    " ++*",
IF(AND('Referral 2022-24'!J9="Positive outlier",
       'Referral 2022-24'!K9&lt;&gt;"Positive outlier"),
    " ++",
IF(AND(OR('Referral 2022-24'!J9="Positive alert", 'Referral 2022-24'!J9="Positive alert x2"),
       OR('Referral 2022-24'!K9="Positive alert", 'Referral 2022-24'!K9="Positive alert x2")),
    " +*",
IF(AND('Referral 2022-24'!J9="Positive alert",
       'Referral 2022-24'!K9&lt;&gt;"Positive alert"),
    " +",
IF(AND('Referral 2022-24'!J9="Negative alert",
       'Referral 2022-24'!K9&lt;&gt;"Negative alert"),
    " -",
IF(AND(OR('Referral 2022-24'!J9="Negative alert", 'Referral 2022-24'!J9="Negative alert x2"),
       OR('Referral 2022-24'!K9="Negative alert", 'Referral 2022-24'!K9="Negative alert x2")),
    " -*",
IF(AND('Referral 2022-24'!J9="Negative outlier",
       'Referral 2022-24'!K9&lt;&gt;"Negative outlier"),
    " - -",
IF(AND('Referral 2022-24'!J9="Negative outlier",
       'Referral 2022-24'!K9="Negative outlier"),
    " - -*",
IF('Referral 2022-24'!J9="Not plotted",
    "Not plotted",
"")))))))))</f>
        <v/>
      </c>
      <c r="N9" s="323" t="str">
        <f>IF(AND('Contact &amp; visit 2022-24'!H9="Positive outlier",
        OR('Contact &amp; visit 2022-24'!I9="Positive outlier", 'Contact &amp; visit 2022-24'!I9="Positive alert x2")),
    " ++*",
IF(AND('Contact &amp; visit 2022-24'!H9="Positive outlier",
       'Contact &amp; visit 2022-24'!I9&lt;&gt;"Positive outlier"),
    " ++",
IF(AND(OR('Contact &amp; visit 2022-24'!H9="Positive alert", 'Contact &amp; visit 2022-24'!H9="Positive alert x2"),
       OR('Contact &amp; visit 2022-24'!I9="Positive alert", 'Contact &amp; visit 2022-24'!I9="Positive alert x2")),
    " +*",
IF(AND('Contact &amp; visit 2022-24'!H9="Positive alert",
       'Contact &amp; visit 2022-24'!I9&lt;&gt;"Positive alert"),
    " +",
IF(AND('Contact &amp; visit 2022-24'!H9="Negative alert",
       'Contact &amp; visit 2022-24'!I9&lt;&gt;"Negative alert"),
    " -",
IF(AND(OR('Contact &amp; visit 2022-24'!H9="Negative alert", 'Contact &amp; visit 2022-24'!H9="Negative alert x2"),
       OR('Contact &amp; visit 2022-24'!I9="Negative alert", 'Contact &amp; visit 2022-24'!I9="Negative alert x2")),
    " -*",
IF(AND('Contact &amp; visit 2022-24'!H9="Negative outlier",
       'Contact &amp; visit 2022-24'!I9&lt;&gt;"Negative outlier"),
    " - -",
IF(AND('Contact &amp; visit 2022-24'!H9="Negative outlier",
       'Contact &amp; visit 2022-24'!I9="Negative outlier"),
    " - -*",
IF('Contact &amp; visit 2022-24'!H9="Not plotted",
    "Not plotted",
"")))))))))</f>
        <v/>
      </c>
      <c r="O9" s="367" t="str">
        <f>IF(AND('Contact &amp; visit 2022-24'!J33="Positive outlier",
        OR('Contact &amp; visit 2022-24'!K33="Positive outlier", 'Contact &amp; visit 2022-24'!K33="Positive alert x2")),
    " ++*",
IF(AND('Contact &amp; visit 2022-24'!J33="Positive outlier",
       'Contact &amp; visit 2022-24'!K33&lt;&gt;"Positive outlier"),
    " ++",
IF(AND(OR('Contact &amp; visit 2022-24'!J33="Positive alert", 'Contact &amp; visit 2022-24'!J33="Positive alert x2"),
       OR('Contact &amp; visit 2022-24'!K33="Positive alert", 'Contact &amp; visit 2022-24'!K33="Positive alert x2")),
    " +*",
IF(AND('Contact &amp; visit 2022-24'!J33="Positive alert",
       'Contact &amp; visit 2022-24'!K33&lt;&gt;"Positive alert"),
    " +",
IF(AND('Contact &amp; visit 2022-24'!J33="Negative alert",
       'Contact &amp; visit 2022-24'!K33&lt;&gt;"Negative alert"),
    " -",
IF(AND(OR('Contact &amp; visit 2022-24'!J33="Negative alert", 'Contact &amp; visit 2022-24'!J33="Negative alert x2"),
       OR('Contact &amp; visit 2022-24'!K33="Negative alert", 'Contact &amp; visit 2022-24'!K33="Negative alert x2")),
    " -*",
IF(AND('Contact &amp; visit 2022-24'!J33="Negative outlier",
       'Contact &amp; visit 2022-24'!K33&lt;&gt;"Negative outlier"),
    " - -",
IF(AND('Contact &amp; visit 2022-24'!J33="Negative outlier",
       'Contact &amp; visit 2022-24'!K33="Negative outlier"),
    " - -*",
IF('Contact &amp; visit 2022-24'!J33="Not plotted",
    "Not plotted",
"")))))))))</f>
        <v/>
      </c>
      <c r="P9" s="54"/>
      <c r="Q9" s="54"/>
      <c r="R9" s="54"/>
      <c r="S9" s="54"/>
      <c r="T9" s="54"/>
    </row>
    <row r="10" spans="2:20" ht="15.75" customHeight="1" x14ac:dyDescent="0.45">
      <c r="B10" s="373" t="s">
        <v>10</v>
      </c>
      <c r="C10" s="368" t="str">
        <f>IF(AND('Patient characteristics 2022-24'!N103="High outlier",
        OR('Patient characteristics 2022-24'!O103="High outlier", 'Patient characteristics 2022-24'!O103="High alert x2")),
    " ++*",
IF(AND('Patient characteristics 2022-24'!N103="High outlier",
       'Patient characteristics 2022-24'!O103&lt;&gt;"High outlier"),
    " ++",
IF(AND(OR('Patient characteristics 2022-24'!N103="High alert", 'Patient characteristics 2022-24'!N103="High alert x2"),
       OR('Patient characteristics 2022-24'!O103="High alert", 'Patient characteristics 2022-24'!O103="High alert x2")),
    " +*",
IF(AND('Patient characteristics 2022-24'!N103="High alert",
       'Patient characteristics 2022-24'!O103&lt;&gt;"High alert"),
    " +",
IF(AND('Patient characteristics 2022-24'!N103="Low alert",
       'Patient characteristics 2022-24'!O103&lt;&gt;"Low alert"),
    " -",
IF(AND(OR('Patient characteristics 2022-24'!N103="Low alert", 'Patient characteristics 2022-24'!N103="Low alert x2"),
       OR('Patient characteristics 2022-24'!O103="Low alert", 'Patient characteristics 2022-24'!O103="Low alert x2")),
    " -*",
IF(AND('Patient characteristics 2022-24'!N103="Low outlier",
       'Patient characteristics 2022-24'!O103&lt;&gt;"Low outlier"),
    " - -",
IF(AND('Patient characteristics 2022-24'!N103="Low outlier",
       'Patient characteristics 2022-24'!O103="Low outlier"),
    " - -*",
IF('Patient characteristics 2022-24'!N103="Not plotted",
    "Not plotted",
"")))))))))</f>
        <v/>
      </c>
      <c r="D10" s="368" t="str">
        <f>IF(AND('Consent 2022-24'!M11="Positive outlier",
        OR('Consent 2022-24'!N11="Positive outlier", 'Consent 2022-24'!N11="Positive alert x2")),
    " ++*",
IF(AND('Consent 2022-24'!M11="Positive outlier",
       'Consent 2022-24'!N11&lt;&gt;"Positive outlier"),
    " ++",
IF(AND(OR('Consent 2022-24'!M11="Positive alert", 'Consent 2022-24'!M11="Positive alert x2"),
       OR('Consent 2022-24'!N11="Positive alert", 'Consent 2022-24'!N11="Positive alert x2")),
    " +*",
IF(AND('Consent 2022-24'!M11="Positive alert",
       'Consent 2022-24'!N11&lt;&gt;"Positive alert"),
    " +",
IF(AND('Consent 2022-24'!M11="Negative alert",
       'Consent 2022-24'!N11&lt;&gt;"Negative alert"),
    " -",
IF(AND(OR('Consent 2022-24'!M11="Negative alert", 'Consent 2022-24'!M11="Negative alert x2"),
       OR('Consent 2022-24'!N11="Negative alert", 'Consent 2022-24'!N11="Negative alert x2")),
    " -*",
IF(AND('Consent 2022-24'!M11="Negative outlier",
       'Consent 2022-24'!N11&lt;&gt;"Negative outlier"),
    " - -",
IF(AND('Consent 2022-24'!M11="Negative outlier",
       'Consent 2022-24'!N11="Negative outlier"),
    " - -*",
IF('Consent 2022-24'!M11="Not plotted",
    "Not plotted",
"")))))))))</f>
        <v xml:space="preserve"> ++*</v>
      </c>
      <c r="E10" s="371" t="str">
        <f>IF(AND('Gestation 2022-24'!J10="Positive outlier",
        OR('Gestation 2022-24'!K10="Positive outlier", 'Gestation 2022-24'!K10="Positive alert x2")),
    " ++*",
IF(AND('Gestation 2022-24'!J10="Positive outlier",
       'Gestation 2022-24'!K10&lt;&gt;"Positive outlier"),
    " ++",
IF(AND(OR('Gestation 2022-24'!J10="Positive alert", 'Gestation 2022-24'!J10="Positive alert x2"),
       OR('Gestation 2022-24'!K10="Positive alert", 'Gestation 2022-24'!K10="Positive alert x2")),
    " +*",
IF(AND('Gestation 2022-24'!J10="Positive alert",
       'Gestation 2022-24'!K10&lt;&gt;"Positive alert"),
    " +",
IF(AND('Gestation 2022-24'!J10="Negative alert",
       'Gestation 2022-24'!K10&lt;&gt;"Negative alert"),
    " -",
IF(AND(OR('Gestation 2022-24'!J10="Negative alert", 'Gestation 2022-24'!J10="Negative alert x2"),
       OR('Gestation 2022-24'!K10="Negative alert", 'Gestation 2022-24'!K10="Negative alert x2")),
    " -*",
IF(AND('Gestation 2022-24'!J10="Negative outlier",
       'Gestation 2022-24'!K10&lt;&gt;"Negative outlier"),
    " - -",
IF(AND('Gestation 2022-24'!J10="Negative outlier",
       'Gestation 2022-24'!K10="Negative outlier"),
    " - -*",
IF('Gestation 2022-24'!J10="Not plotted",
    "Not plotted",
"")))))))))</f>
        <v xml:space="preserve"> ++</v>
      </c>
      <c r="F10" s="323" t="str">
        <f>IF(AND('Birthweight 2022-24'!J10="Positive outlier",
        OR('Birthweight 2022-24'!K10="Positive outlier", 'Birthweight 2022-24'!K10="Positive alert x2")),
    " ++*",
IF(AND('Birthweight 2022-24'!J10="Positive outlier",
       'Birthweight 2022-24'!K10&lt;&gt;"Positive outlier"),
    " ++",
IF(AND(OR('Birthweight 2022-24'!J10="Positive alert", 'Birthweight 2022-24'!J10="Positive alert x2"),
       OR('Birthweight 2022-24'!K10="Positive alert", 'Birthweight 2022-24'!K10="Positive alert x2")),
    " +*",
IF(AND('Birthweight 2022-24'!J10="Positive alert",
       'Birthweight 2022-24'!K10&lt;&gt;"Positive alert"),
    " +",
IF(AND('Birthweight 2022-24'!J10="Negative alert",
       'Birthweight 2022-24'!K10&lt;&gt;"Negative alert"),
    " -",
IF(AND(OR('Birthweight 2022-24'!J10="Negative alert", 'Birthweight 2022-24'!J10="Negative alert x2"),
       OR('Birthweight 2022-24'!K10="Negative alert", 'Birthweight 2022-24'!K10="Negative alert x2")),
    " -*",
IF(AND('Birthweight 2022-24'!J10="Negative outlier",
       'Birthweight 2022-24'!K10&lt;&gt;"Negative outlier"),
    " - -",
IF(AND('Birthweight 2022-24'!J10="Negative outlier",
       'Birthweight 2022-24'!K10="Negative outlier"),
    " - -*",
IF('Birthweight 2022-24'!J10="Not plotted",
    "Not plotted",
"")))))))))</f>
        <v xml:space="preserve"> ++</v>
      </c>
      <c r="G10" s="323" t="str">
        <f>IF(AND('Diagnosis times 2022-24'!H10="Positive outlier",
        OR('Diagnosis times 2022-24'!I10="Positive outlier", 'Diagnosis times 2022-24'!I10="Positive alert x2")),
    " ++*",
IF(AND('Diagnosis times 2022-24'!H10="Positive outlier",
       'Diagnosis times 2022-24'!I10&lt;&gt;"Positive outlier"),
    " ++",
IF(AND(OR('Diagnosis times 2022-24'!H10="Positive alert", 'Diagnosis times 2022-24'!H10="Positive alert x2"),
       OR('Diagnosis times 2022-24'!I10="Positive alert", 'Diagnosis times 2022-24'!I10="Positive alert x2")),
    " +*",
IF(AND('Diagnosis times 2022-24'!H10="Positive alert",
       'Diagnosis times 2022-24'!I10&lt;&gt;"Positive alert"),
    " +",
IF(AND('Diagnosis times 2022-24'!H10="Negative alert",
       'Diagnosis times 2022-24'!I10&lt;&gt;"Negative alert"),
    " -",
IF(AND(OR('Diagnosis times 2022-24'!H10="Negative alert", 'Diagnosis times 2022-24'!H10="Negative alert x2"),
       OR('Diagnosis times 2022-24'!I10="Negative alert", 'Diagnosis times 2022-24'!I10="Negative alert x2")),
    " -*",
IF(AND('Diagnosis times 2022-24'!H10="Negative outlier",
       'Diagnosis times 2022-24'!I10&lt;&gt;"Negative outlier"),
    " - -",
IF(AND('Diagnosis times 2022-24'!H10="Negative outlier",
       'Diagnosis times 2022-24'!I10="Negative outlier"),
    " - -*",
IF('Diagnosis times 2022-24'!H10="Not plotted",
    "Not plotted",
"")))))))))</f>
        <v/>
      </c>
      <c r="H10" s="323" t="str">
        <f>IF(AND('Referral 2022-24'!F10="Positive outlier",
        OR('Referral 2022-24'!G10="Positive outlier", 'Referral 2022-24'!G10="Positive alert x2")),
    " ++*",
IF(AND('Referral 2022-24'!F10="Positive outlier",
       'Referral 2022-24'!G10&lt;&gt;"Positive outlier"),
    " ++",
IF(AND(OR('Referral 2022-24'!F10="Positive alert", 'Referral 2022-24'!F10="Positive alert x2"),
       OR('Referral 2022-24'!G10="Positive alert", 'Referral 2022-24'!G10="Positive alert x2")),
    " +*",
IF(AND('Referral 2022-24'!F10="Positive alert",
       'Referral 2022-24'!G10&lt;&gt;"Positive alert"),
    " +",
IF(AND('Referral 2022-24'!F10="Negative alert",
       'Referral 2022-24'!G10&lt;&gt;"Negative alert"),
    " -",
IF(AND(OR('Referral 2022-24'!F10="Negative alert", 'Referral 2022-24'!F10="Negative alert x2"),
       OR('Referral 2022-24'!G10="Negative alert", 'Referral 2022-24'!G10="Negative alert x2")),
    " -*",
IF(AND('Referral 2022-24'!F10="Negative outlier",
       'Referral 2022-24'!G10&lt;&gt;"Negative outlier"),
    " - -",
IF(AND('Referral 2022-24'!F10="Negative outlier",
       'Referral 2022-24'!G10="Negative outlier"),
    " - -*",
IF('Referral 2022-24'!F10="Not plotted",
    "Not plotted",
"")))))))))</f>
        <v xml:space="preserve"> ++*</v>
      </c>
      <c r="I10" s="367" t="str">
        <f>IF(AND('Contact &amp; visit 2022-24'!F34="Positive outlier",
        OR('Contact &amp; visit 2022-24'!G34="Positive outlier", 'Contact &amp; visit 2022-24'!G34="Positive alert x2")),
    " ++*",
IF(AND('Contact &amp; visit 2022-24'!F34="Positive outlier",
       'Contact &amp; visit 2022-24'!G34&lt;&gt;"Positive outlier"),
    " ++",
IF(AND(OR('Contact &amp; visit 2022-24'!F34="Positive alert", 'Contact &amp; visit 2022-24'!F34="Positive alert x2"),
       OR('Contact &amp; visit 2022-24'!G34="Positive alert", 'Contact &amp; visit 2022-24'!G34="Positive alert x2")),
    " +*",
IF(AND('Contact &amp; visit 2022-24'!F34="Positive alert",
       'Contact &amp; visit 2022-24'!G34&lt;&gt;"Positive alert"),
    " +",
IF(AND('Contact &amp; visit 2022-24'!F34="Negative alert",
       'Contact &amp; visit 2022-24'!G34&lt;&gt;"Negative alert"),
    " -",
IF(AND(OR('Contact &amp; visit 2022-24'!F34="Negative alert", 'Contact &amp; visit 2022-24'!F34="Negative alert x2"),
       OR('Contact &amp; visit 2022-24'!G34="Negative alert", 'Contact &amp; visit 2022-24'!G34="Negative alert x2")),
    " -*",
IF(AND('Contact &amp; visit 2022-24'!F34="Negative outlier",
       'Contact &amp; visit 2022-24'!G34&lt;&gt;"Negative outlier"),
    " - -",
IF(AND('Contact &amp; visit 2022-24'!F34="Negative outlier",
       'Contact &amp; visit 2022-24'!G34="Negative outlier"),
    " - -*",
IF('Contact &amp; visit 2022-24'!F34="Not plotted",
    "Not plotted",
"")))))))))</f>
        <v/>
      </c>
      <c r="J10" s="371" t="str">
        <f>IF(AND('Diagnosis times 2022-24'!F36="Positive outlier",
        OR('Diagnosis times 2022-24'!G36="Positive outlier", 'Diagnosis times 2022-24'!G36="Positive alert x2")),
    " ++*",
IF(AND('Diagnosis times 2022-24'!F36="Positive outlier",
       'Diagnosis times 2022-24'!G36&lt;&gt;"Positive outlier"),
    " ++",
IF(AND(OR('Diagnosis times 2022-24'!F36="Positive alert", 'Diagnosis times 2022-24'!F36="Positive alert x2"),
       OR('Diagnosis times 2022-24'!G36="Positive alert", 'Diagnosis times 2022-24'!G36="Positive alert x2")),
    " +*",
IF(AND('Diagnosis times 2022-24'!F36="Positive alert",
       'Diagnosis times 2022-24'!G36&lt;&gt;"Positive alert"),
    " +",
IF(AND('Diagnosis times 2022-24'!F36="Negative alert",
       'Diagnosis times 2022-24'!G36&lt;&gt;"Negative alert"),
    " -",
IF(AND(OR('Diagnosis times 2022-24'!F36="Negative alert", 'Diagnosis times 2022-24'!F36="Negative alert x2"),
       OR('Diagnosis times 2022-24'!G36="Negative alert", 'Diagnosis times 2022-24'!G36="Negative alert x2")),
    " -*",
IF(AND('Diagnosis times 2022-24'!F36="Negative outlier",
       'Diagnosis times 2022-24'!G36&lt;&gt;"Negative outlier"),
    " - -",
IF(AND('Diagnosis times 2022-24'!F36="Negative outlier",
       'Diagnosis times 2022-24'!G36="Negative outlier"),
    " - -*",
IF('Diagnosis times 2022-24'!F36="Not plotted",
    "Not plotted",
"")))))))))</f>
        <v xml:space="preserve"> +*</v>
      </c>
      <c r="K10" s="323" t="str">
        <f>IF(AND('Diagnosis times CPO 2022-24'!V38="Positive outlier",
        OR('Diagnosis times CPO 2022-24'!W38="Positive outlier", 'Diagnosis times CPO 2022-24'!W38="Positive alert x2")),
    " ++*",
IF(AND('Diagnosis times CPO 2022-24'!V38="Positive outlier",
       'Diagnosis times CPO 2022-24'!W38&lt;&gt;"Positive outlier"),
    " ++",
IF(AND(OR('Diagnosis times CPO 2022-24'!V38="Positive alert", 'Diagnosis times CPO 2022-24'!V38="Positive alert x2"),
       OR('Diagnosis times CPO 2022-24'!W38="Positive alert", 'Diagnosis times CPO 2022-24'!W38="Positive alert x2")),
    " +*",
IF(AND('Diagnosis times CPO 2022-24'!V38="Positive alert",
       'Diagnosis times CPO 2022-24'!W38&lt;&gt;"Positive alert"),
    " +",
IF(AND('Diagnosis times CPO 2022-24'!V38="Negative alert",
       'Diagnosis times CPO 2022-24'!W38&lt;&gt;"Negative alert"),
    " -",
IF(AND(OR('Diagnosis times CPO 2022-24'!V38="Negative alert", 'Diagnosis times CPO 2022-24'!V38="Negative alert x2"),
       OR('Diagnosis times CPO 2022-24'!W38="Negative alert", 'Diagnosis times CPO 2022-24'!W38="Negative alert x2")),
    " -*",
IF(AND('Diagnosis times CPO 2022-24'!V38="Negative outlier",
       'Diagnosis times CPO 2022-24'!W38&lt;&gt;"Negative outlier"),
    " - -",
IF(AND('Diagnosis times CPO 2022-24'!V38="Negative outlier",
       'Diagnosis times CPO 2022-24'!W38="Negative outlier"),
    " - -*",
IF('Diagnosis times CPO 2022-24'!V38="Not plotted",
    "Not plotted",
"")))))))))</f>
        <v/>
      </c>
      <c r="L10" s="323" t="str">
        <f>IF(AND('Diagnosis times CPO 2022-24'!Z38="Positive outlier",
        OR('Diagnosis times CPO 2022-24'!AA38="Positive outlier", 'Diagnosis times CPO 2022-24'!AA38="Positive alert x2")),
    " ++*",
IF(AND('Diagnosis times CPO 2022-24'!Z38="Positive outlier",
       'Diagnosis times CPO 2022-24'!AA38&lt;&gt;"Positive outlier"),
    " ++",
IF(AND(OR('Diagnosis times CPO 2022-24'!Z38="Positive alert", 'Diagnosis times CPO 2022-24'!Z38="Positive alert x2"),
       OR('Diagnosis times CPO 2022-24'!AA38="Positive alert", 'Diagnosis times CPO 2022-24'!AA38="Positive alert x2")),
    " +*",
IF(AND('Diagnosis times CPO 2022-24'!Z38="Positive alert",
       'Diagnosis times CPO 2022-24'!AA38&lt;&gt;"Positive alert"),
    " +",
IF(AND('Diagnosis times CPO 2022-24'!Z38="Negative alert",
       'Diagnosis times CPO 2022-24'!AA38&lt;&gt;"Negative alert"),
    " -",
IF(AND(OR('Diagnosis times CPO 2022-24'!Z38="Negative alert", 'Diagnosis times CPO 2022-24'!Z38="Negative alert x2"),
       OR('Diagnosis times CPO 2022-24'!AA38="Negative alert", 'Diagnosis times CPO 2022-24'!AA38="Negative alert x2")),
    " -*",
IF(AND('Diagnosis times CPO 2022-24'!Z38="Negative outlier",
       'Diagnosis times CPO 2022-24'!AA38&lt;&gt;"Negative outlier"),
    " - -",
IF(AND('Diagnosis times CPO 2022-24'!Z38="Negative outlier",
       'Diagnosis times CPO 2022-24'!AA38="Negative outlier"),
    " - -*",
IF('Diagnosis times CPO 2022-24'!Z38="Not plotted",
    "Not plotted",
"")))))))))</f>
        <v/>
      </c>
      <c r="M10" s="323" t="str">
        <f>IF(AND('Referral 2022-24'!J10="Positive outlier",
        OR('Referral 2022-24'!K10="Positive outlier", 'Referral 2022-24'!K10="Positive alert x2")),
    " ++*",
IF(AND('Referral 2022-24'!J10="Positive outlier",
       'Referral 2022-24'!K10&lt;&gt;"Positive outlier"),
    " ++",
IF(AND(OR('Referral 2022-24'!J10="Positive alert", 'Referral 2022-24'!J10="Positive alert x2"),
       OR('Referral 2022-24'!K10="Positive alert", 'Referral 2022-24'!K10="Positive alert x2")),
    " +*",
IF(AND('Referral 2022-24'!J10="Positive alert",
       'Referral 2022-24'!K10&lt;&gt;"Positive alert"),
    " +",
IF(AND('Referral 2022-24'!J10="Negative alert",
       'Referral 2022-24'!K10&lt;&gt;"Negative alert"),
    " -",
IF(AND(OR('Referral 2022-24'!J10="Negative alert", 'Referral 2022-24'!J10="Negative alert x2"),
       OR('Referral 2022-24'!K10="Negative alert", 'Referral 2022-24'!K10="Negative alert x2")),
    " -*",
IF(AND('Referral 2022-24'!J10="Negative outlier",
       'Referral 2022-24'!K10&lt;&gt;"Negative outlier"),
    " - -",
IF(AND('Referral 2022-24'!J10="Negative outlier",
       'Referral 2022-24'!K10="Negative outlier"),
    " - -*",
IF('Referral 2022-24'!J10="Not plotted",
    "Not plotted",
"")))))))))</f>
        <v xml:space="preserve"> +*</v>
      </c>
      <c r="N10" s="323" t="str">
        <f>IF(AND('Contact &amp; visit 2022-24'!H10="Positive outlier",
        OR('Contact &amp; visit 2022-24'!I10="Positive outlier", 'Contact &amp; visit 2022-24'!I10="Positive alert x2")),
    " ++*",
IF(AND('Contact &amp; visit 2022-24'!H10="Positive outlier",
       'Contact &amp; visit 2022-24'!I10&lt;&gt;"Positive outlier"),
    " ++",
IF(AND(OR('Contact &amp; visit 2022-24'!H10="Positive alert", 'Contact &amp; visit 2022-24'!H10="Positive alert x2"),
       OR('Contact &amp; visit 2022-24'!I10="Positive alert", 'Contact &amp; visit 2022-24'!I10="Positive alert x2")),
    " +*",
IF(AND('Contact &amp; visit 2022-24'!H10="Positive alert",
       'Contact &amp; visit 2022-24'!I10&lt;&gt;"Positive alert"),
    " +",
IF(AND('Contact &amp; visit 2022-24'!H10="Negative alert",
       'Contact &amp; visit 2022-24'!I10&lt;&gt;"Negative alert"),
    " -",
IF(AND(OR('Contact &amp; visit 2022-24'!H10="Negative alert", 'Contact &amp; visit 2022-24'!H10="Negative alert x2"),
       OR('Contact &amp; visit 2022-24'!I10="Negative alert", 'Contact &amp; visit 2022-24'!I10="Negative alert x2")),
    " -*",
IF(AND('Contact &amp; visit 2022-24'!H10="Negative outlier",
       'Contact &amp; visit 2022-24'!I10&lt;&gt;"Negative outlier"),
    " - -",
IF(AND('Contact &amp; visit 2022-24'!H10="Negative outlier",
       'Contact &amp; visit 2022-24'!I10="Negative outlier"),
    " - -*",
IF('Contact &amp; visit 2022-24'!H10="Not plotted",
    "Not plotted",
"")))))))))</f>
        <v/>
      </c>
      <c r="O10" s="367" t="str">
        <f>IF(AND('Contact &amp; visit 2022-24'!J34="Positive outlier",
        OR('Contact &amp; visit 2022-24'!K34="Positive outlier", 'Contact &amp; visit 2022-24'!K34="Positive alert x2")),
    " ++*",
IF(AND('Contact &amp; visit 2022-24'!J34="Positive outlier",
       'Contact &amp; visit 2022-24'!K34&lt;&gt;"Positive outlier"),
    " ++",
IF(AND(OR('Contact &amp; visit 2022-24'!J34="Positive alert", 'Contact &amp; visit 2022-24'!J34="Positive alert x2"),
       OR('Contact &amp; visit 2022-24'!K34="Positive alert", 'Contact &amp; visit 2022-24'!K34="Positive alert x2")),
    " +*",
IF(AND('Contact &amp; visit 2022-24'!J34="Positive alert",
       'Contact &amp; visit 2022-24'!K34&lt;&gt;"Positive alert"),
    " +",
IF(AND('Contact &amp; visit 2022-24'!J34="Negative alert",
       'Contact &amp; visit 2022-24'!K34&lt;&gt;"Negative alert"),
    " -",
IF(AND(OR('Contact &amp; visit 2022-24'!J34="Negative alert", 'Contact &amp; visit 2022-24'!J34="Negative alert x2"),
       OR('Contact &amp; visit 2022-24'!K34="Negative alert", 'Contact &amp; visit 2022-24'!K34="Negative alert x2")),
    " -*",
IF(AND('Contact &amp; visit 2022-24'!J34="Negative outlier",
       'Contact &amp; visit 2022-24'!K34&lt;&gt;"Negative outlier"),
    " - -",
IF(AND('Contact &amp; visit 2022-24'!J34="Negative outlier",
       'Contact &amp; visit 2022-24'!K34="Negative outlier"),
    " - -*",
IF('Contact &amp; visit 2022-24'!J34="Not plotted",
    "Not plotted",
"")))))))))</f>
        <v xml:space="preserve"> +*</v>
      </c>
      <c r="P10" s="54"/>
      <c r="Q10" s="54"/>
      <c r="R10" s="54"/>
      <c r="S10" s="54"/>
      <c r="T10" s="54"/>
    </row>
    <row r="11" spans="2:20" ht="15.75" customHeight="1" x14ac:dyDescent="0.45">
      <c r="B11" s="373" t="s">
        <v>11</v>
      </c>
      <c r="C11" s="368" t="str">
        <f>IF(AND('Patient characteristics 2022-24'!N104="High outlier",
        OR('Patient characteristics 2022-24'!O104="High outlier", 'Patient characteristics 2022-24'!O104="High alert x2")),
    " ++*",
IF(AND('Patient characteristics 2022-24'!N104="High outlier",
       'Patient characteristics 2022-24'!O104&lt;&gt;"High outlier"),
    " ++",
IF(AND(OR('Patient characteristics 2022-24'!N104="High alert", 'Patient characteristics 2022-24'!N104="High alert x2"),
       OR('Patient characteristics 2022-24'!O104="High alert", 'Patient characteristics 2022-24'!O104="High alert x2")),
    " +*",
IF(AND('Patient characteristics 2022-24'!N104="High alert",
       'Patient characteristics 2022-24'!O104&lt;&gt;"High alert"),
    " +",
IF(AND('Patient characteristics 2022-24'!N104="Low alert",
       'Patient characteristics 2022-24'!O104&lt;&gt;"Low alert"),
    " -",
IF(AND(OR('Patient characteristics 2022-24'!N104="Low alert", 'Patient characteristics 2022-24'!N104="Low alert x2"),
       OR('Patient characteristics 2022-24'!O104="Low alert", 'Patient characteristics 2022-24'!O104="Low alert x2")),
    " -*",
IF(AND('Patient characteristics 2022-24'!N104="Low outlier",
       'Patient characteristics 2022-24'!O104&lt;&gt;"Low outlier"),
    " - -",
IF(AND('Patient characteristics 2022-24'!N104="Low outlier",
       'Patient characteristics 2022-24'!O104="Low outlier"),
    " - -*",
IF('Patient characteristics 2022-24'!N104="Not plotted",
    "Not plotted",
"")))))))))</f>
        <v/>
      </c>
      <c r="D11" s="368" t="str">
        <f>IF(AND('Consent 2022-24'!M12="Positive outlier",
        OR('Consent 2022-24'!N12="Positive outlier", 'Consent 2022-24'!N12="Positive alert x2")),
    " ++*",
IF(AND('Consent 2022-24'!M12="Positive outlier",
       'Consent 2022-24'!N12&lt;&gt;"Positive outlier"),
    " ++",
IF(AND(OR('Consent 2022-24'!M12="Positive alert", 'Consent 2022-24'!M12="Positive alert x2"),
       OR('Consent 2022-24'!N12="Positive alert", 'Consent 2022-24'!N12="Positive alert x2")),
    " +*",
IF(AND('Consent 2022-24'!M12="Positive alert",
       'Consent 2022-24'!N12&lt;&gt;"Positive alert"),
    " +",
IF(AND('Consent 2022-24'!M12="Negative alert",
       'Consent 2022-24'!N12&lt;&gt;"Negative alert"),
    " -",
IF(AND(OR('Consent 2022-24'!M12="Negative alert", 'Consent 2022-24'!M12="Negative alert x2"),
       OR('Consent 2022-24'!N12="Negative alert", 'Consent 2022-24'!N12="Negative alert x2")),
    " -*",
IF(AND('Consent 2022-24'!M12="Negative outlier",
       'Consent 2022-24'!N12&lt;&gt;"Negative outlier"),
    " - -",
IF(AND('Consent 2022-24'!M12="Negative outlier",
       'Consent 2022-24'!N12="Negative outlier"),
    " - -*",
IF('Consent 2022-24'!M12="Not plotted",
    "Not plotted",
"")))))))))</f>
        <v/>
      </c>
      <c r="E11" s="371" t="str">
        <f>IF(AND('Gestation 2022-24'!J11="Positive outlier",
        OR('Gestation 2022-24'!K11="Positive outlier", 'Gestation 2022-24'!K11="Positive alert x2")),
    " ++*",
IF(AND('Gestation 2022-24'!J11="Positive outlier",
       'Gestation 2022-24'!K11&lt;&gt;"Positive outlier"),
    " ++",
IF(AND(OR('Gestation 2022-24'!J11="Positive alert", 'Gestation 2022-24'!J11="Positive alert x2"),
       OR('Gestation 2022-24'!K11="Positive alert", 'Gestation 2022-24'!K11="Positive alert x2")),
    " +*",
IF(AND('Gestation 2022-24'!J11="Positive alert",
       'Gestation 2022-24'!K11&lt;&gt;"Positive alert"),
    " +",
IF(AND('Gestation 2022-24'!J11="Negative alert",
       'Gestation 2022-24'!K11&lt;&gt;"Negative alert"),
    " -",
IF(AND(OR('Gestation 2022-24'!J11="Negative alert", 'Gestation 2022-24'!J11="Negative alert x2"),
       OR('Gestation 2022-24'!K11="Negative alert", 'Gestation 2022-24'!K11="Negative alert x2")),
    " -*",
IF(AND('Gestation 2022-24'!J11="Negative outlier",
       'Gestation 2022-24'!K11&lt;&gt;"Negative outlier"),
    " - -",
IF(AND('Gestation 2022-24'!J11="Negative outlier",
       'Gestation 2022-24'!K11="Negative outlier"),
    " - -*",
IF('Gestation 2022-24'!J11="Not plotted",
    "Not plotted",
"")))))))))</f>
        <v xml:space="preserve"> ++*</v>
      </c>
      <c r="F11" s="323" t="str">
        <f>IF(AND('Birthweight 2022-24'!J11="Positive outlier",
        OR('Birthweight 2022-24'!K11="Positive outlier", 'Birthweight 2022-24'!K11="Positive alert x2")),
    " ++*",
IF(AND('Birthweight 2022-24'!J11="Positive outlier",
       'Birthweight 2022-24'!K11&lt;&gt;"Positive outlier"),
    " ++",
IF(AND(OR('Birthweight 2022-24'!J11="Positive alert", 'Birthweight 2022-24'!J11="Positive alert x2"),
       OR('Birthweight 2022-24'!K11="Positive alert", 'Birthweight 2022-24'!K11="Positive alert x2")),
    " +*",
IF(AND('Birthweight 2022-24'!J11="Positive alert",
       'Birthweight 2022-24'!K11&lt;&gt;"Positive alert"),
    " +",
IF(AND('Birthweight 2022-24'!J11="Negative alert",
       'Birthweight 2022-24'!K11&lt;&gt;"Negative alert"),
    " -",
IF(AND(OR('Birthweight 2022-24'!J11="Negative alert", 'Birthweight 2022-24'!J11="Negative alert x2"),
       OR('Birthweight 2022-24'!K11="Negative alert", 'Birthweight 2022-24'!K11="Negative alert x2")),
    " -*",
IF(AND('Birthweight 2022-24'!J11="Negative outlier",
       'Birthweight 2022-24'!K11&lt;&gt;"Negative outlier"),
    " - -",
IF(AND('Birthweight 2022-24'!J11="Negative outlier",
       'Birthweight 2022-24'!K11="Negative outlier"),
    " - -*",
IF('Birthweight 2022-24'!J11="Not plotted",
    "Not plotted",
"")))))))))</f>
        <v xml:space="preserve"> ++*</v>
      </c>
      <c r="G11" s="323" t="str">
        <f>IF(AND('Diagnosis times 2022-24'!H11="Positive outlier",
        OR('Diagnosis times 2022-24'!I11="Positive outlier", 'Diagnosis times 2022-24'!I11="Positive alert x2")),
    " ++*",
IF(AND('Diagnosis times 2022-24'!H11="Positive outlier",
       'Diagnosis times 2022-24'!I11&lt;&gt;"Positive outlier"),
    " ++",
IF(AND(OR('Diagnosis times 2022-24'!H11="Positive alert", 'Diagnosis times 2022-24'!H11="Positive alert x2"),
       OR('Diagnosis times 2022-24'!I11="Positive alert", 'Diagnosis times 2022-24'!I11="Positive alert x2")),
    " +*",
IF(AND('Diagnosis times 2022-24'!H11="Positive alert",
       'Diagnosis times 2022-24'!I11&lt;&gt;"Positive alert"),
    " +",
IF(AND('Diagnosis times 2022-24'!H11="Negative alert",
       'Diagnosis times 2022-24'!I11&lt;&gt;"Negative alert"),
    " -",
IF(AND(OR('Diagnosis times 2022-24'!H11="Negative alert", 'Diagnosis times 2022-24'!H11="Negative alert x2"),
       OR('Diagnosis times 2022-24'!I11="Negative alert", 'Diagnosis times 2022-24'!I11="Negative alert x2")),
    " -*",
IF(AND('Diagnosis times 2022-24'!H11="Negative outlier",
       'Diagnosis times 2022-24'!I11&lt;&gt;"Negative outlier"),
    " - -",
IF(AND('Diagnosis times 2022-24'!H11="Negative outlier",
       'Diagnosis times 2022-24'!I11="Negative outlier"),
    " - -*",
IF('Diagnosis times 2022-24'!H11="Not plotted",
    "Not plotted",
"")))))))))</f>
        <v/>
      </c>
      <c r="H11" s="323" t="str">
        <f>IF(AND('Referral 2022-24'!F11="Positive outlier",
        OR('Referral 2022-24'!G11="Positive outlier", 'Referral 2022-24'!G11="Positive alert x2")),
    " ++*",
IF(AND('Referral 2022-24'!F11="Positive outlier",
       'Referral 2022-24'!G11&lt;&gt;"Positive outlier"),
    " ++",
IF(AND(OR('Referral 2022-24'!F11="Positive alert", 'Referral 2022-24'!F11="Positive alert x2"),
       OR('Referral 2022-24'!G11="Positive alert", 'Referral 2022-24'!G11="Positive alert x2")),
    " +*",
IF(AND('Referral 2022-24'!F11="Positive alert",
       'Referral 2022-24'!G11&lt;&gt;"Positive alert"),
    " +",
IF(AND('Referral 2022-24'!F11="Negative alert",
       'Referral 2022-24'!G11&lt;&gt;"Negative alert"),
    " -",
IF(AND(OR('Referral 2022-24'!F11="Negative alert", 'Referral 2022-24'!F11="Negative alert x2"),
       OR('Referral 2022-24'!G11="Negative alert", 'Referral 2022-24'!G11="Negative alert x2")),
    " -*",
IF(AND('Referral 2022-24'!F11="Negative outlier",
       'Referral 2022-24'!G11&lt;&gt;"Negative outlier"),
    " - -",
IF(AND('Referral 2022-24'!F11="Negative outlier",
       'Referral 2022-24'!G11="Negative outlier"),
    " - -*",
IF('Referral 2022-24'!F11="Not plotted",
    "Not plotted",
"")))))))))</f>
        <v xml:space="preserve"> +</v>
      </c>
      <c r="I11" s="367" t="str">
        <f>IF(AND('Contact &amp; visit 2022-24'!F35="Positive outlier",
        OR('Contact &amp; visit 2022-24'!G35="Positive outlier", 'Contact &amp; visit 2022-24'!G35="Positive alert x2")),
    " ++*",
IF(AND('Contact &amp; visit 2022-24'!F35="Positive outlier",
       'Contact &amp; visit 2022-24'!G35&lt;&gt;"Positive outlier"),
    " ++",
IF(AND(OR('Contact &amp; visit 2022-24'!F35="Positive alert", 'Contact &amp; visit 2022-24'!F35="Positive alert x2"),
       OR('Contact &amp; visit 2022-24'!G35="Positive alert", 'Contact &amp; visit 2022-24'!G35="Positive alert x2")),
    " +*",
IF(AND('Contact &amp; visit 2022-24'!F35="Positive alert",
       'Contact &amp; visit 2022-24'!G35&lt;&gt;"Positive alert"),
    " +",
IF(AND('Contact &amp; visit 2022-24'!F35="Negative alert",
       'Contact &amp; visit 2022-24'!G35&lt;&gt;"Negative alert"),
    " -",
IF(AND(OR('Contact &amp; visit 2022-24'!F35="Negative alert", 'Contact &amp; visit 2022-24'!F35="Negative alert x2"),
       OR('Contact &amp; visit 2022-24'!G35="Negative alert", 'Contact &amp; visit 2022-24'!G35="Negative alert x2")),
    " -*",
IF(AND('Contact &amp; visit 2022-24'!F35="Negative outlier",
       'Contact &amp; visit 2022-24'!G35&lt;&gt;"Negative outlier"),
    " - -",
IF(AND('Contact &amp; visit 2022-24'!F35="Negative outlier",
       'Contact &amp; visit 2022-24'!G35="Negative outlier"),
    " - -*",
IF('Contact &amp; visit 2022-24'!F35="Not plotted",
    "Not plotted",
"")))))))))</f>
        <v/>
      </c>
      <c r="J11" s="371" t="str">
        <f>IF(AND('Diagnosis times 2022-24'!F37="Positive outlier",
        OR('Diagnosis times 2022-24'!G37="Positive outlier", 'Diagnosis times 2022-24'!G37="Positive alert x2")),
    " ++*",
IF(AND('Diagnosis times 2022-24'!F37="Positive outlier",
       'Diagnosis times 2022-24'!G37&lt;&gt;"Positive outlier"),
    " ++",
IF(AND(OR('Diagnosis times 2022-24'!F37="Positive alert", 'Diagnosis times 2022-24'!F37="Positive alert x2"),
       OR('Diagnosis times 2022-24'!G37="Positive alert", 'Diagnosis times 2022-24'!G37="Positive alert x2")),
    " +*",
IF(AND('Diagnosis times 2022-24'!F37="Positive alert",
       'Diagnosis times 2022-24'!G37&lt;&gt;"Positive alert"),
    " +",
IF(AND('Diagnosis times 2022-24'!F37="Negative alert",
       'Diagnosis times 2022-24'!G37&lt;&gt;"Negative alert"),
    " -",
IF(AND(OR('Diagnosis times 2022-24'!F37="Negative alert", 'Diagnosis times 2022-24'!F37="Negative alert x2"),
       OR('Diagnosis times 2022-24'!G37="Negative alert", 'Diagnosis times 2022-24'!G37="Negative alert x2")),
    " -*",
IF(AND('Diagnosis times 2022-24'!F37="Negative outlier",
       'Diagnosis times 2022-24'!G37&lt;&gt;"Negative outlier"),
    " - -",
IF(AND('Diagnosis times 2022-24'!F37="Negative outlier",
       'Diagnosis times 2022-24'!G37="Negative outlier"),
    " - -*",
IF('Diagnosis times 2022-24'!F37="Not plotted",
    "Not plotted",
"")))))))))</f>
        <v/>
      </c>
      <c r="K11" s="323" t="str">
        <f>IF(AND('Diagnosis times CPO 2022-24'!V39="Positive outlier",
        OR('Diagnosis times CPO 2022-24'!W39="Positive outlier", 'Diagnosis times CPO 2022-24'!W39="Positive alert x2")),
    " ++*",
IF(AND('Diagnosis times CPO 2022-24'!V39="Positive outlier",
       'Diagnosis times CPO 2022-24'!W39&lt;&gt;"Positive outlier"),
    " ++",
IF(AND(OR('Diagnosis times CPO 2022-24'!V39="Positive alert", 'Diagnosis times CPO 2022-24'!V39="Positive alert x2"),
       OR('Diagnosis times CPO 2022-24'!W39="Positive alert", 'Diagnosis times CPO 2022-24'!W39="Positive alert x2")),
    " +*",
IF(AND('Diagnosis times CPO 2022-24'!V39="Positive alert",
       'Diagnosis times CPO 2022-24'!W39&lt;&gt;"Positive alert"),
    " +",
IF(AND('Diagnosis times CPO 2022-24'!V39="Negative alert",
       'Diagnosis times CPO 2022-24'!W39&lt;&gt;"Negative alert"),
    " -",
IF(AND(OR('Diagnosis times CPO 2022-24'!V39="Negative alert", 'Diagnosis times CPO 2022-24'!V39="Negative alert x2"),
       OR('Diagnosis times CPO 2022-24'!W39="Negative alert", 'Diagnosis times CPO 2022-24'!W39="Negative alert x2")),
    " -*",
IF(AND('Diagnosis times CPO 2022-24'!V39="Negative outlier",
       'Diagnosis times CPO 2022-24'!W39&lt;&gt;"Negative outlier"),
    " - -",
IF(AND('Diagnosis times CPO 2022-24'!V39="Negative outlier",
       'Diagnosis times CPO 2022-24'!W39="Negative outlier"),
    " - -*",
IF('Diagnosis times CPO 2022-24'!V39="Not plotted",
    "Not plotted",
"")))))))))</f>
        <v/>
      </c>
      <c r="L11" s="323" t="str">
        <f>IF(AND('Diagnosis times CPO 2022-24'!Z39="Positive outlier",
        OR('Diagnosis times CPO 2022-24'!AA39="Positive outlier", 'Diagnosis times CPO 2022-24'!AA39="Positive alert x2")),
    " ++*",
IF(AND('Diagnosis times CPO 2022-24'!Z39="Positive outlier",
       'Diagnosis times CPO 2022-24'!AA39&lt;&gt;"Positive outlier"),
    " ++",
IF(AND(OR('Diagnosis times CPO 2022-24'!Z39="Positive alert", 'Diagnosis times CPO 2022-24'!Z39="Positive alert x2"),
       OR('Diagnosis times CPO 2022-24'!AA39="Positive alert", 'Diagnosis times CPO 2022-24'!AA39="Positive alert x2")),
    " +*",
IF(AND('Diagnosis times CPO 2022-24'!Z39="Positive alert",
       'Diagnosis times CPO 2022-24'!AA39&lt;&gt;"Positive alert"),
    " +",
IF(AND('Diagnosis times CPO 2022-24'!Z39="Negative alert",
       'Diagnosis times CPO 2022-24'!AA39&lt;&gt;"Negative alert"),
    " -",
IF(AND(OR('Diagnosis times CPO 2022-24'!Z39="Negative alert", 'Diagnosis times CPO 2022-24'!Z39="Negative alert x2"),
       OR('Diagnosis times CPO 2022-24'!AA39="Negative alert", 'Diagnosis times CPO 2022-24'!AA39="Negative alert x2")),
    " -*",
IF(AND('Diagnosis times CPO 2022-24'!Z39="Negative outlier",
       'Diagnosis times CPO 2022-24'!AA39&lt;&gt;"Negative outlier"),
    " - -",
IF(AND('Diagnosis times CPO 2022-24'!Z39="Negative outlier",
       'Diagnosis times CPO 2022-24'!AA39="Negative outlier"),
    " - -*",
IF('Diagnosis times CPO 2022-24'!Z39="Not plotted",
    "Not plotted",
"")))))))))</f>
        <v/>
      </c>
      <c r="M11" s="323" t="str">
        <f>IF(AND('Referral 2022-24'!J11="Positive outlier",
        OR('Referral 2022-24'!K11="Positive outlier", 'Referral 2022-24'!K11="Positive alert x2")),
    " ++*",
IF(AND('Referral 2022-24'!J11="Positive outlier",
       'Referral 2022-24'!K11&lt;&gt;"Positive outlier"),
    " ++",
IF(AND(OR('Referral 2022-24'!J11="Positive alert", 'Referral 2022-24'!J11="Positive alert x2"),
       OR('Referral 2022-24'!K11="Positive alert", 'Referral 2022-24'!K11="Positive alert x2")),
    " +*",
IF(AND('Referral 2022-24'!J11="Positive alert",
       'Referral 2022-24'!K11&lt;&gt;"Positive alert"),
    " +",
IF(AND('Referral 2022-24'!J11="Negative alert",
       'Referral 2022-24'!K11&lt;&gt;"Negative alert"),
    " -",
IF(AND(OR('Referral 2022-24'!J11="Negative alert", 'Referral 2022-24'!J11="Negative alert x2"),
       OR('Referral 2022-24'!K11="Negative alert", 'Referral 2022-24'!K11="Negative alert x2")),
    " -*",
IF(AND('Referral 2022-24'!J11="Negative outlier",
       'Referral 2022-24'!K11&lt;&gt;"Negative outlier"),
    " - -",
IF(AND('Referral 2022-24'!J11="Negative outlier",
       'Referral 2022-24'!K11="Negative outlier"),
    " - -*",
IF('Referral 2022-24'!J11="Not plotted",
    "Not plotted",
"")))))))))</f>
        <v/>
      </c>
      <c r="N11" s="323" t="str">
        <f>IF(AND('Contact &amp; visit 2022-24'!H11="Positive outlier",
        OR('Contact &amp; visit 2022-24'!I11="Positive outlier", 'Contact &amp; visit 2022-24'!I11="Positive alert x2")),
    " ++*",
IF(AND('Contact &amp; visit 2022-24'!H11="Positive outlier",
       'Contact &amp; visit 2022-24'!I11&lt;&gt;"Positive outlier"),
    " ++",
IF(AND(OR('Contact &amp; visit 2022-24'!H11="Positive alert", 'Contact &amp; visit 2022-24'!H11="Positive alert x2"),
       OR('Contact &amp; visit 2022-24'!I11="Positive alert", 'Contact &amp; visit 2022-24'!I11="Positive alert x2")),
    " +*",
IF(AND('Contact &amp; visit 2022-24'!H11="Positive alert",
       'Contact &amp; visit 2022-24'!I11&lt;&gt;"Positive alert"),
    " +",
IF(AND('Contact &amp; visit 2022-24'!H11="Negative alert",
       'Contact &amp; visit 2022-24'!I11&lt;&gt;"Negative alert"),
    " -",
IF(AND(OR('Contact &amp; visit 2022-24'!H11="Negative alert", 'Contact &amp; visit 2022-24'!H11="Negative alert x2"),
       OR('Contact &amp; visit 2022-24'!I11="Negative alert", 'Contact &amp; visit 2022-24'!I11="Negative alert x2")),
    " -*",
IF(AND('Contact &amp; visit 2022-24'!H11="Negative outlier",
       'Contact &amp; visit 2022-24'!I11&lt;&gt;"Negative outlier"),
    " - -",
IF(AND('Contact &amp; visit 2022-24'!H11="Negative outlier",
       'Contact &amp; visit 2022-24'!I11="Negative outlier"),
    " - -*",
IF('Contact &amp; visit 2022-24'!H11="Not plotted",
    "Not plotted",
"")))))))))</f>
        <v/>
      </c>
      <c r="O11" s="367" t="str">
        <f>IF(AND('Contact &amp; visit 2022-24'!J35="Positive outlier",
        OR('Contact &amp; visit 2022-24'!K35="Positive outlier", 'Contact &amp; visit 2022-24'!K35="Positive alert x2")),
    " ++*",
IF(AND('Contact &amp; visit 2022-24'!J35="Positive outlier",
       'Contact &amp; visit 2022-24'!K35&lt;&gt;"Positive outlier"),
    " ++",
IF(AND(OR('Contact &amp; visit 2022-24'!J35="Positive alert", 'Contact &amp; visit 2022-24'!J35="Positive alert x2"),
       OR('Contact &amp; visit 2022-24'!K35="Positive alert", 'Contact &amp; visit 2022-24'!K35="Positive alert x2")),
    " +*",
IF(AND('Contact &amp; visit 2022-24'!J35="Positive alert",
       'Contact &amp; visit 2022-24'!K35&lt;&gt;"Positive alert"),
    " +",
IF(AND('Contact &amp; visit 2022-24'!J35="Negative alert",
       'Contact &amp; visit 2022-24'!K35&lt;&gt;"Negative alert"),
    " -",
IF(AND(OR('Contact &amp; visit 2022-24'!J35="Negative alert", 'Contact &amp; visit 2022-24'!J35="Negative alert x2"),
       OR('Contact &amp; visit 2022-24'!K35="Negative alert", 'Contact &amp; visit 2022-24'!K35="Negative alert x2")),
    " -*",
IF(AND('Contact &amp; visit 2022-24'!J35="Negative outlier",
       'Contact &amp; visit 2022-24'!K35&lt;&gt;"Negative outlier"),
    " - -",
IF(AND('Contact &amp; visit 2022-24'!J35="Negative outlier",
       'Contact &amp; visit 2022-24'!K35="Negative outlier"),
    " - -*",
IF('Contact &amp; visit 2022-24'!J35="Not plotted",
    "Not plotted",
"")))))))))</f>
        <v xml:space="preserve"> ++*</v>
      </c>
      <c r="P11" s="54"/>
      <c r="Q11" s="54"/>
      <c r="R11" s="54"/>
      <c r="S11" s="54"/>
      <c r="T11" s="54"/>
    </row>
    <row r="12" spans="2:20" ht="15.75" customHeight="1" x14ac:dyDescent="0.45">
      <c r="B12" s="373" t="s">
        <v>431</v>
      </c>
      <c r="C12" s="368" t="str">
        <f>IF(AND('Patient characteristics 2022-24'!N105="High outlier",
        OR('Patient characteristics 2022-24'!O105="High outlier", 'Patient characteristics 2022-24'!O105="High alert x2")),
    " ++*",
IF(AND('Patient characteristics 2022-24'!N105="High outlier",
       'Patient characteristics 2022-24'!O105&lt;&gt;"High outlier"),
    " ++",
IF(AND(OR('Patient characteristics 2022-24'!N105="High alert", 'Patient characteristics 2022-24'!N105="High alert x2"),
       OR('Patient characteristics 2022-24'!O105="High alert", 'Patient characteristics 2022-24'!O105="High alert x2")),
    " +*",
IF(AND('Patient characteristics 2022-24'!N105="High alert",
       'Patient characteristics 2022-24'!O105&lt;&gt;"High alert"),
    " +",
IF(AND('Patient characteristics 2022-24'!N105="Low alert",
       'Patient characteristics 2022-24'!O105&lt;&gt;"Low alert"),
    " -",
IF(AND(OR('Patient characteristics 2022-24'!N105="Low alert", 'Patient characteristics 2022-24'!N105="Low alert x2"),
       OR('Patient characteristics 2022-24'!O105="Low alert", 'Patient characteristics 2022-24'!O105="Low alert x2")),
    " -*",
IF(AND('Patient characteristics 2022-24'!N105="Low outlier",
       'Patient characteristics 2022-24'!O105&lt;&gt;"Low outlier"),
    " - -",
IF(AND('Patient characteristics 2022-24'!N105="Low outlier",
       'Patient characteristics 2022-24'!O105="Low outlier"),
    " - -*",
IF('Patient characteristics 2022-24'!N105="Not plotted",
    "Not plotted",
"")))))))))</f>
        <v/>
      </c>
      <c r="D12" s="368" t="str">
        <f>IF(AND('Consent 2022-24'!M13="Positive outlier",
        OR('Consent 2022-24'!N13="Positive outlier", 'Consent 2022-24'!N13="Positive alert x2")),
    " ++*",
IF(AND('Consent 2022-24'!M13="Positive outlier",
       'Consent 2022-24'!N13&lt;&gt;"Positive outlier"),
    " ++",
IF(AND(OR('Consent 2022-24'!M13="Positive alert", 'Consent 2022-24'!M13="Positive alert x2"),
       OR('Consent 2022-24'!N13="Positive alert", 'Consent 2022-24'!N13="Positive alert x2")),
    " +*",
IF(AND('Consent 2022-24'!M13="Positive alert",
       'Consent 2022-24'!N13&lt;&gt;"Positive alert"),
    " +",
IF(AND('Consent 2022-24'!M13="Negative alert",
       'Consent 2022-24'!N13&lt;&gt;"Negative alert"),
    " -",
IF(AND(OR('Consent 2022-24'!M13="Negative alert", 'Consent 2022-24'!M13="Negative alert x2"),
       OR('Consent 2022-24'!N13="Negative alert", 'Consent 2022-24'!N13="Negative alert x2")),
    " -*",
IF(AND('Consent 2022-24'!M13="Negative outlier",
       'Consent 2022-24'!N13&lt;&gt;"Negative outlier"),
    " - -",
IF(AND('Consent 2022-24'!M13="Negative outlier",
       'Consent 2022-24'!N13="Negative outlier"),
    " - -*",
IF('Consent 2022-24'!M13="Not plotted",
    "Not plotted",
"")))))))))</f>
        <v xml:space="preserve"> - -*</v>
      </c>
      <c r="E12" s="371" t="str">
        <f>IF(AND('Gestation 2022-24'!J12="Positive outlier",
        OR('Gestation 2022-24'!K12="Positive outlier", 'Gestation 2022-24'!K12="Positive alert x2")),
    " ++*",
IF(AND('Gestation 2022-24'!J12="Positive outlier",
       'Gestation 2022-24'!K12&lt;&gt;"Positive outlier"),
    " ++",
IF(AND(OR('Gestation 2022-24'!J12="Positive alert", 'Gestation 2022-24'!J12="Positive alert x2"),
       OR('Gestation 2022-24'!K12="Positive alert", 'Gestation 2022-24'!K12="Positive alert x2")),
    " +*",
IF(AND('Gestation 2022-24'!J12="Positive alert",
       'Gestation 2022-24'!K12&lt;&gt;"Positive alert"),
    " +",
IF(AND('Gestation 2022-24'!J12="Negative alert",
       'Gestation 2022-24'!K12&lt;&gt;"Negative alert"),
    " -",
IF(AND(OR('Gestation 2022-24'!J12="Negative alert", 'Gestation 2022-24'!J12="Negative alert x2"),
       OR('Gestation 2022-24'!K12="Negative alert", 'Gestation 2022-24'!K12="Negative alert x2")),
    " -*",
IF(AND('Gestation 2022-24'!J12="Negative outlier",
       'Gestation 2022-24'!K12&lt;&gt;"Negative outlier"),
    " - -",
IF(AND('Gestation 2022-24'!J12="Negative outlier",
       'Gestation 2022-24'!K12="Negative outlier"),
    " - -*",
IF('Gestation 2022-24'!J12="Not plotted",
    "Not plotted",
"")))))))))</f>
        <v xml:space="preserve"> - -*</v>
      </c>
      <c r="F12" s="323" t="str">
        <f>IF(AND('Birthweight 2022-24'!J12="Positive outlier",
        OR('Birthweight 2022-24'!K12="Positive outlier", 'Birthweight 2022-24'!K12="Positive alert x2")),
    " ++*",
IF(AND('Birthweight 2022-24'!J12="Positive outlier",
       'Birthweight 2022-24'!K12&lt;&gt;"Positive outlier"),
    " ++",
IF(AND(OR('Birthweight 2022-24'!J12="Positive alert", 'Birthweight 2022-24'!J12="Positive alert x2"),
       OR('Birthweight 2022-24'!K12="Positive alert", 'Birthweight 2022-24'!K12="Positive alert x2")),
    " +*",
IF(AND('Birthweight 2022-24'!J12="Positive alert",
       'Birthweight 2022-24'!K12&lt;&gt;"Positive alert"),
    " +",
IF(AND('Birthweight 2022-24'!J12="Negative alert",
       'Birthweight 2022-24'!K12&lt;&gt;"Negative alert"),
    " -",
IF(AND(OR('Birthweight 2022-24'!J12="Negative alert", 'Birthweight 2022-24'!J12="Negative alert x2"),
       OR('Birthweight 2022-24'!K12="Negative alert", 'Birthweight 2022-24'!K12="Negative alert x2")),
    " -*",
IF(AND('Birthweight 2022-24'!J12="Negative outlier",
       'Birthweight 2022-24'!K12&lt;&gt;"Negative outlier"),
    " - -",
IF(AND('Birthweight 2022-24'!J12="Negative outlier",
       'Birthweight 2022-24'!K12="Negative outlier"),
    " - -*",
IF('Birthweight 2022-24'!J12="Not plotted",
    "Not plotted",
"")))))))))</f>
        <v xml:space="preserve"> - -*</v>
      </c>
      <c r="G12" s="323" t="str">
        <f>IF(AND('Diagnosis times 2022-24'!H12="Positive outlier",
        OR('Diagnosis times 2022-24'!I12="Positive outlier", 'Diagnosis times 2022-24'!I12="Positive alert x2")),
    " ++*",
IF(AND('Diagnosis times 2022-24'!H12="Positive outlier",
       'Diagnosis times 2022-24'!I12&lt;&gt;"Positive outlier"),
    " ++",
IF(AND(OR('Diagnosis times 2022-24'!H12="Positive alert", 'Diagnosis times 2022-24'!H12="Positive alert x2"),
       OR('Diagnosis times 2022-24'!I12="Positive alert", 'Diagnosis times 2022-24'!I12="Positive alert x2")),
    " +*",
IF(AND('Diagnosis times 2022-24'!H12="Positive alert",
       'Diagnosis times 2022-24'!I12&lt;&gt;"Positive alert"),
    " +",
IF(AND('Diagnosis times 2022-24'!H12="Negative alert",
       'Diagnosis times 2022-24'!I12&lt;&gt;"Negative alert"),
    " -",
IF(AND(OR('Diagnosis times 2022-24'!H12="Negative alert", 'Diagnosis times 2022-24'!H12="Negative alert x2"),
       OR('Diagnosis times 2022-24'!I12="Negative alert", 'Diagnosis times 2022-24'!I12="Negative alert x2")),
    " -*",
IF(AND('Diagnosis times 2022-24'!H12="Negative outlier",
       'Diagnosis times 2022-24'!I12&lt;&gt;"Negative outlier"),
    " - -",
IF(AND('Diagnosis times 2022-24'!H12="Negative outlier",
       'Diagnosis times 2022-24'!I12="Negative outlier"),
    " - -*",
IF('Diagnosis times 2022-24'!H12="Not plotted",
    "Not plotted",
"")))))))))</f>
        <v xml:space="preserve"> - -*</v>
      </c>
      <c r="H12" s="323" t="str">
        <f>IF(AND('Referral 2022-24'!F12="Positive outlier",
        OR('Referral 2022-24'!G12="Positive outlier", 'Referral 2022-24'!G12="Positive alert x2")),
    " ++*",
IF(AND('Referral 2022-24'!F12="Positive outlier",
       'Referral 2022-24'!G12&lt;&gt;"Positive outlier"),
    " ++",
IF(AND(OR('Referral 2022-24'!F12="Positive alert", 'Referral 2022-24'!F12="Positive alert x2"),
       OR('Referral 2022-24'!G12="Positive alert", 'Referral 2022-24'!G12="Positive alert x2")),
    " +*",
IF(AND('Referral 2022-24'!F12="Positive alert",
       'Referral 2022-24'!G12&lt;&gt;"Positive alert"),
    " +",
IF(AND('Referral 2022-24'!F12="Negative alert",
       'Referral 2022-24'!G12&lt;&gt;"Negative alert"),
    " -",
IF(AND(OR('Referral 2022-24'!F12="Negative alert", 'Referral 2022-24'!F12="Negative alert x2"),
       OR('Referral 2022-24'!G12="Negative alert", 'Referral 2022-24'!G12="Negative alert x2")),
    " -*",
IF(AND('Referral 2022-24'!F12="Negative outlier",
       'Referral 2022-24'!G12&lt;&gt;"Negative outlier"),
    " - -",
IF(AND('Referral 2022-24'!F12="Negative outlier",
       'Referral 2022-24'!G12="Negative outlier"),
    " - -*",
IF('Referral 2022-24'!F12="Not plotted",
    "Not plotted",
"")))))))))</f>
        <v xml:space="preserve"> - -*</v>
      </c>
      <c r="I12" s="367" t="str">
        <f>IF(AND('Contact &amp; visit 2022-24'!F36="Positive outlier",
        OR('Contact &amp; visit 2022-24'!G36="Positive outlier", 'Contact &amp; visit 2022-24'!G36="Positive alert x2")),
    " ++*",
IF(AND('Contact &amp; visit 2022-24'!F36="Positive outlier",
       'Contact &amp; visit 2022-24'!G36&lt;&gt;"Positive outlier"),
    " ++",
IF(AND(OR('Contact &amp; visit 2022-24'!F36="Positive alert", 'Contact &amp; visit 2022-24'!F36="Positive alert x2"),
       OR('Contact &amp; visit 2022-24'!G36="Positive alert", 'Contact &amp; visit 2022-24'!G36="Positive alert x2")),
    " +*",
IF(AND('Contact &amp; visit 2022-24'!F36="Positive alert",
       'Contact &amp; visit 2022-24'!G36&lt;&gt;"Positive alert"),
    " +",
IF(AND('Contact &amp; visit 2022-24'!F36="Negative alert",
       'Contact &amp; visit 2022-24'!G36&lt;&gt;"Negative alert"),
    " -",
IF(AND(OR('Contact &amp; visit 2022-24'!F36="Negative alert", 'Contact &amp; visit 2022-24'!F36="Negative alert x2"),
       OR('Contact &amp; visit 2022-24'!G36="Negative alert", 'Contact &amp; visit 2022-24'!G36="Negative alert x2")),
    " -*",
IF(AND('Contact &amp; visit 2022-24'!F36="Negative outlier",
       'Contact &amp; visit 2022-24'!G36&lt;&gt;"Negative outlier"),
    " - -",
IF(AND('Contact &amp; visit 2022-24'!F36="Negative outlier",
       'Contact &amp; visit 2022-24'!G36="Negative outlier"),
    " - -*",
IF('Contact &amp; visit 2022-24'!F36="Not plotted",
    "Not plotted",
"")))))))))</f>
        <v xml:space="preserve"> - -*</v>
      </c>
      <c r="J12" s="371" t="str">
        <f>IF(AND('Diagnosis times 2022-24'!F38="Positive outlier",
        OR('Diagnosis times 2022-24'!G38="Positive outlier", 'Diagnosis times 2022-24'!G38="Positive alert x2")),
    " ++*",
IF(AND('Diagnosis times 2022-24'!F38="Positive outlier",
       'Diagnosis times 2022-24'!G38&lt;&gt;"Positive outlier"),
    " ++",
IF(AND(OR('Diagnosis times 2022-24'!F38="Positive alert", 'Diagnosis times 2022-24'!F38="Positive alert x2"),
       OR('Diagnosis times 2022-24'!G38="Positive alert", 'Diagnosis times 2022-24'!G38="Positive alert x2")),
    " +*",
IF(AND('Diagnosis times 2022-24'!F38="Positive alert",
       'Diagnosis times 2022-24'!G38&lt;&gt;"Positive alert"),
    " +",
IF(AND('Diagnosis times 2022-24'!F38="Negative alert",
       'Diagnosis times 2022-24'!G38&lt;&gt;"Negative alert"),
    " -",
IF(AND(OR('Diagnosis times 2022-24'!F38="Negative alert", 'Diagnosis times 2022-24'!F38="Negative alert x2"),
       OR('Diagnosis times 2022-24'!G38="Negative alert", 'Diagnosis times 2022-24'!G38="Negative alert x2")),
    " -*",
IF(AND('Diagnosis times 2022-24'!F38="Negative outlier",
       'Diagnosis times 2022-24'!G38&lt;&gt;"Negative outlier"),
    " - -",
IF(AND('Diagnosis times 2022-24'!F38="Negative outlier",
       'Diagnosis times 2022-24'!G38="Negative outlier"),
    " - -*",
IF('Diagnosis times 2022-24'!F38="Not plotted",
    "Not plotted",
"")))))))))</f>
        <v/>
      </c>
      <c r="K12" s="323" t="str">
        <f>IF(AND('Diagnosis times CPO 2022-24'!V40="Positive outlier",
        OR('Diagnosis times CPO 2022-24'!W40="Positive outlier", 'Diagnosis times CPO 2022-24'!W40="Positive alert x2")),
    " ++*",
IF(AND('Diagnosis times CPO 2022-24'!V40="Positive outlier",
       'Diagnosis times CPO 2022-24'!W40&lt;&gt;"Positive outlier"),
    " ++",
IF(AND(OR('Diagnosis times CPO 2022-24'!V40="Positive alert", 'Diagnosis times CPO 2022-24'!V40="Positive alert x2"),
       OR('Diagnosis times CPO 2022-24'!W40="Positive alert", 'Diagnosis times CPO 2022-24'!W40="Positive alert x2")),
    " +*",
IF(AND('Diagnosis times CPO 2022-24'!V40="Positive alert",
       'Diagnosis times CPO 2022-24'!W40&lt;&gt;"Positive alert"),
    " +",
IF(AND('Diagnosis times CPO 2022-24'!V40="Negative alert",
       'Diagnosis times CPO 2022-24'!W40&lt;&gt;"Negative alert"),
    " -",
IF(AND(OR('Diagnosis times CPO 2022-24'!V40="Negative alert", 'Diagnosis times CPO 2022-24'!V40="Negative alert x2"),
       OR('Diagnosis times CPO 2022-24'!W40="Negative alert", 'Diagnosis times CPO 2022-24'!W40="Negative alert x2")),
    " -*",
IF(AND('Diagnosis times CPO 2022-24'!V40="Negative outlier",
       'Diagnosis times CPO 2022-24'!W40&lt;&gt;"Negative outlier"),
    " - -",
IF(AND('Diagnosis times CPO 2022-24'!V40="Negative outlier",
       'Diagnosis times CPO 2022-24'!W40="Negative outlier"),
    " - -*",
IF('Diagnosis times CPO 2022-24'!V40="Not plotted",
    "Not plotted",
"")))))))))</f>
        <v/>
      </c>
      <c r="L12" s="323" t="str">
        <f>IF(AND('Diagnosis times CPO 2022-24'!Z40="Positive outlier",
        OR('Diagnosis times CPO 2022-24'!AA40="Positive outlier", 'Diagnosis times CPO 2022-24'!AA40="Positive alert x2")),
    " ++*",
IF(AND('Diagnosis times CPO 2022-24'!Z40="Positive outlier",
       'Diagnosis times CPO 2022-24'!AA40&lt;&gt;"Positive outlier"),
    " ++",
IF(AND(OR('Diagnosis times CPO 2022-24'!Z40="Positive alert", 'Diagnosis times CPO 2022-24'!Z40="Positive alert x2"),
       OR('Diagnosis times CPO 2022-24'!AA40="Positive alert", 'Diagnosis times CPO 2022-24'!AA40="Positive alert x2")),
    " +*",
IF(AND('Diagnosis times CPO 2022-24'!Z40="Positive alert",
       'Diagnosis times CPO 2022-24'!AA40&lt;&gt;"Positive alert"),
    " +",
IF(AND('Diagnosis times CPO 2022-24'!Z40="Negative alert",
       'Diagnosis times CPO 2022-24'!AA40&lt;&gt;"Negative alert"),
    " -",
IF(AND(OR('Diagnosis times CPO 2022-24'!Z40="Negative alert", 'Diagnosis times CPO 2022-24'!Z40="Negative alert x2"),
       OR('Diagnosis times CPO 2022-24'!AA40="Negative alert", 'Diagnosis times CPO 2022-24'!AA40="Negative alert x2")),
    " -*",
IF(AND('Diagnosis times CPO 2022-24'!Z40="Negative outlier",
       'Diagnosis times CPO 2022-24'!AA40&lt;&gt;"Negative outlier"),
    " - -",
IF(AND('Diagnosis times CPO 2022-24'!Z40="Negative outlier",
       'Diagnosis times CPO 2022-24'!AA40="Negative outlier"),
    " - -*",
IF('Diagnosis times CPO 2022-24'!Z40="Not plotted",
    "Not plotted",
"")))))))))</f>
        <v/>
      </c>
      <c r="M12" s="323" t="str">
        <f>IF(AND('Referral 2022-24'!J12="Positive outlier",
        OR('Referral 2022-24'!K12="Positive outlier", 'Referral 2022-24'!K12="Positive alert x2")),
    " ++*",
IF(AND('Referral 2022-24'!J12="Positive outlier",
       'Referral 2022-24'!K12&lt;&gt;"Positive outlier"),
    " ++",
IF(AND(OR('Referral 2022-24'!J12="Positive alert", 'Referral 2022-24'!J12="Positive alert x2"),
       OR('Referral 2022-24'!K12="Positive alert", 'Referral 2022-24'!K12="Positive alert x2")),
    " +*",
IF(AND('Referral 2022-24'!J12="Positive alert",
       'Referral 2022-24'!K12&lt;&gt;"Positive alert"),
    " +",
IF(AND('Referral 2022-24'!J12="Negative alert",
       'Referral 2022-24'!K12&lt;&gt;"Negative alert"),
    " -",
IF(AND(OR('Referral 2022-24'!J12="Negative alert", 'Referral 2022-24'!J12="Negative alert x2"),
       OR('Referral 2022-24'!K12="Negative alert", 'Referral 2022-24'!K12="Negative alert x2")),
    " -*",
IF(AND('Referral 2022-24'!J12="Negative outlier",
       'Referral 2022-24'!K12&lt;&gt;"Negative outlier"),
    " - -",
IF(AND('Referral 2022-24'!J12="Negative outlier",
       'Referral 2022-24'!K12="Negative outlier"),
    " - -*",
IF('Referral 2022-24'!J12="Not plotted",
    "Not plotted",
"")))))))))</f>
        <v/>
      </c>
      <c r="N12" s="323" t="str">
        <f>IF(AND('Contact &amp; visit 2022-24'!H12="Positive outlier",
        OR('Contact &amp; visit 2022-24'!I12="Positive outlier", 'Contact &amp; visit 2022-24'!I12="Positive alert x2")),
    " ++*",
IF(AND('Contact &amp; visit 2022-24'!H12="Positive outlier",
       'Contact &amp; visit 2022-24'!I12&lt;&gt;"Positive outlier"),
    " ++",
IF(AND(OR('Contact &amp; visit 2022-24'!H12="Positive alert", 'Contact &amp; visit 2022-24'!H12="Positive alert x2"),
       OR('Contact &amp; visit 2022-24'!I12="Positive alert", 'Contact &amp; visit 2022-24'!I12="Positive alert x2")),
    " +*",
IF(AND('Contact &amp; visit 2022-24'!H12="Positive alert",
       'Contact &amp; visit 2022-24'!I12&lt;&gt;"Positive alert"),
    " +",
IF(AND('Contact &amp; visit 2022-24'!H12="Negative alert",
       'Contact &amp; visit 2022-24'!I12&lt;&gt;"Negative alert"),
    " -",
IF(AND(OR('Contact &amp; visit 2022-24'!H12="Negative alert", 'Contact &amp; visit 2022-24'!H12="Negative alert x2"),
       OR('Contact &amp; visit 2022-24'!I12="Negative alert", 'Contact &amp; visit 2022-24'!I12="Negative alert x2")),
    " -*",
IF(AND('Contact &amp; visit 2022-24'!H12="Negative outlier",
       'Contact &amp; visit 2022-24'!I12&lt;&gt;"Negative outlier"),
    " - -",
IF(AND('Contact &amp; visit 2022-24'!H12="Negative outlier",
       'Contact &amp; visit 2022-24'!I12="Negative outlier"),
    " - -*",
IF('Contact &amp; visit 2022-24'!H12="Not plotted",
    "Not plotted",
"")))))))))</f>
        <v xml:space="preserve"> - -</v>
      </c>
      <c r="O12" s="367" t="str">
        <f>IF(AND('Contact &amp; visit 2022-24'!J36="Positive outlier",
        OR('Contact &amp; visit 2022-24'!K36="Positive outlier", 'Contact &amp; visit 2022-24'!K36="Positive alert x2")),
    " ++*",
IF(AND('Contact &amp; visit 2022-24'!J36="Positive outlier",
       'Contact &amp; visit 2022-24'!K36&lt;&gt;"Positive outlier"),
    " ++",
IF(AND(OR('Contact &amp; visit 2022-24'!J36="Positive alert", 'Contact &amp; visit 2022-24'!J36="Positive alert x2"),
       OR('Contact &amp; visit 2022-24'!K36="Positive alert", 'Contact &amp; visit 2022-24'!K36="Positive alert x2")),
    " +*",
IF(AND('Contact &amp; visit 2022-24'!J36="Positive alert",
       'Contact &amp; visit 2022-24'!K36&lt;&gt;"Positive alert"),
    " +",
IF(AND('Contact &amp; visit 2022-24'!J36="Negative alert",
       'Contact &amp; visit 2022-24'!K36&lt;&gt;"Negative alert"),
    " -",
IF(AND(OR('Contact &amp; visit 2022-24'!J36="Negative alert", 'Contact &amp; visit 2022-24'!J36="Negative alert x2"),
       OR('Contact &amp; visit 2022-24'!K36="Negative alert", 'Contact &amp; visit 2022-24'!K36="Negative alert x2")),
    " -*",
IF(AND('Contact &amp; visit 2022-24'!J36="Negative outlier",
       'Contact &amp; visit 2022-24'!K36&lt;&gt;"Negative outlier"),
    " - -",
IF(AND('Contact &amp; visit 2022-24'!J36="Negative outlier",
       'Contact &amp; visit 2022-24'!K36="Negative outlier"),
    " - -*",
IF('Contact &amp; visit 2022-24'!J36="Not plotted",
    "Not plotted",
"")))))))))</f>
        <v xml:space="preserve"> - -*</v>
      </c>
      <c r="P12" s="54"/>
      <c r="Q12" s="54"/>
      <c r="R12" s="54"/>
      <c r="S12" s="54"/>
      <c r="T12" s="54"/>
    </row>
    <row r="13" spans="2:20" ht="15.75" customHeight="1" x14ac:dyDescent="0.45">
      <c r="B13" s="373" t="s">
        <v>52</v>
      </c>
      <c r="C13" s="368" t="str">
        <f>IF(AND('Patient characteristics 2022-24'!N106="High outlier",
        OR('Patient characteristics 2022-24'!O106="High outlier", 'Patient characteristics 2022-24'!O106="High alert x2")),
    " ++*",
IF(AND('Patient characteristics 2022-24'!N106="High outlier",
       'Patient characteristics 2022-24'!O106&lt;&gt;"High outlier"),
    " ++",
IF(AND(OR('Patient characteristics 2022-24'!N106="High alert", 'Patient characteristics 2022-24'!N106="High alert x2"),
       OR('Patient characteristics 2022-24'!O106="High alert", 'Patient characteristics 2022-24'!O106="High alert x2")),
    " +*",
IF(AND('Patient characteristics 2022-24'!N106="High alert",
       'Patient characteristics 2022-24'!O106&lt;&gt;"High alert"),
    " +",
IF(AND('Patient characteristics 2022-24'!N106="Low alert",
       'Patient characteristics 2022-24'!O106&lt;&gt;"Low alert"),
    " -",
IF(AND(OR('Patient characteristics 2022-24'!N106="Low alert", 'Patient characteristics 2022-24'!N106="Low alert x2"),
       OR('Patient characteristics 2022-24'!O106="Low alert", 'Patient characteristics 2022-24'!O106="Low alert x2")),
    " -*",
IF(AND('Patient characteristics 2022-24'!N106="Low outlier",
       'Patient characteristics 2022-24'!O106&lt;&gt;"Low outlier"),
    " - -",
IF(AND('Patient characteristics 2022-24'!N106="Low outlier",
       'Patient characteristics 2022-24'!O106="Low outlier"),
    " - -*",
IF('Patient characteristics 2022-24'!N106="Not plotted",
    "Not plotted",
"")))))))))</f>
        <v xml:space="preserve"> -*</v>
      </c>
      <c r="D13" s="368" t="str">
        <f>IF(AND('Consent 2022-24'!M14="Positive outlier",
        OR('Consent 2022-24'!N14="Positive outlier", 'Consent 2022-24'!N14="Positive alert x2")),
    " ++*",
IF(AND('Consent 2022-24'!M14="Positive outlier",
       'Consent 2022-24'!N14&lt;&gt;"Positive outlier"),
    " ++",
IF(AND(OR('Consent 2022-24'!M14="Positive alert", 'Consent 2022-24'!M14="Positive alert x2"),
       OR('Consent 2022-24'!N14="Positive alert", 'Consent 2022-24'!N14="Positive alert x2")),
    " +*",
IF(AND('Consent 2022-24'!M14="Positive alert",
       'Consent 2022-24'!N14&lt;&gt;"Positive alert"),
    " +",
IF(AND('Consent 2022-24'!M14="Negative alert",
       'Consent 2022-24'!N14&lt;&gt;"Negative alert"),
    " -",
IF(AND(OR('Consent 2022-24'!M14="Negative alert", 'Consent 2022-24'!M14="Negative alert x2"),
       OR('Consent 2022-24'!N14="Negative alert", 'Consent 2022-24'!N14="Negative alert x2")),
    " -*",
IF(AND('Consent 2022-24'!M14="Negative outlier",
       'Consent 2022-24'!N14&lt;&gt;"Negative outlier"),
    " - -",
IF(AND('Consent 2022-24'!M14="Negative outlier",
       'Consent 2022-24'!N14="Negative outlier"),
    " - -*",
IF('Consent 2022-24'!M14="Not plotted",
    "Not plotted",
"")))))))))</f>
        <v/>
      </c>
      <c r="E13" s="371" t="str">
        <f>IF(AND('Gestation 2022-24'!J13="Positive outlier",
        OR('Gestation 2022-24'!K13="Positive outlier", 'Gestation 2022-24'!K13="Positive alert x2")),
    " ++*",
IF(AND('Gestation 2022-24'!J13="Positive outlier",
       'Gestation 2022-24'!K13&lt;&gt;"Positive outlier"),
    " ++",
IF(AND(OR('Gestation 2022-24'!J13="Positive alert", 'Gestation 2022-24'!J13="Positive alert x2"),
       OR('Gestation 2022-24'!K13="Positive alert", 'Gestation 2022-24'!K13="Positive alert x2")),
    " +*",
IF(AND('Gestation 2022-24'!J13="Positive alert",
       'Gestation 2022-24'!K13&lt;&gt;"Positive alert"),
    " +",
IF(AND('Gestation 2022-24'!J13="Negative alert",
       'Gestation 2022-24'!K13&lt;&gt;"Negative alert"),
    " -",
IF(AND(OR('Gestation 2022-24'!J13="Negative alert", 'Gestation 2022-24'!J13="Negative alert x2"),
       OR('Gestation 2022-24'!K13="Negative alert", 'Gestation 2022-24'!K13="Negative alert x2")),
    " -*",
IF(AND('Gestation 2022-24'!J13="Negative outlier",
       'Gestation 2022-24'!K13&lt;&gt;"Negative outlier"),
    " - -",
IF(AND('Gestation 2022-24'!J13="Negative outlier",
       'Gestation 2022-24'!K13="Negative outlier"),
    " - -*",
IF('Gestation 2022-24'!J13="Not plotted",
    "Not plotted",
"")))))))))</f>
        <v xml:space="preserve"> - -*</v>
      </c>
      <c r="F13" s="323" t="str">
        <f>IF(AND('Birthweight 2022-24'!J13="Positive outlier",
        OR('Birthweight 2022-24'!K13="Positive outlier", 'Birthweight 2022-24'!K13="Positive alert x2")),
    " ++*",
IF(AND('Birthweight 2022-24'!J13="Positive outlier",
       'Birthweight 2022-24'!K13&lt;&gt;"Positive outlier"),
    " ++",
IF(AND(OR('Birthweight 2022-24'!J13="Positive alert", 'Birthweight 2022-24'!J13="Positive alert x2"),
       OR('Birthweight 2022-24'!K13="Positive alert", 'Birthweight 2022-24'!K13="Positive alert x2")),
    " +*",
IF(AND('Birthweight 2022-24'!J13="Positive alert",
       'Birthweight 2022-24'!K13&lt;&gt;"Positive alert"),
    " +",
IF(AND('Birthweight 2022-24'!J13="Negative alert",
       'Birthweight 2022-24'!K13&lt;&gt;"Negative alert"),
    " -",
IF(AND(OR('Birthweight 2022-24'!J13="Negative alert", 'Birthweight 2022-24'!J13="Negative alert x2"),
       OR('Birthweight 2022-24'!K13="Negative alert", 'Birthweight 2022-24'!K13="Negative alert x2")),
    " -*",
IF(AND('Birthweight 2022-24'!J13="Negative outlier",
       'Birthweight 2022-24'!K13&lt;&gt;"Negative outlier"),
    " - -",
IF(AND('Birthweight 2022-24'!J13="Negative outlier",
       'Birthweight 2022-24'!K13="Negative outlier"),
    " - -*",
IF('Birthweight 2022-24'!J13="Not plotted",
    "Not plotted",
"")))))))))</f>
        <v xml:space="preserve"> - -*</v>
      </c>
      <c r="G13" s="323" t="str">
        <f>IF(AND('Diagnosis times 2022-24'!H13="Positive outlier",
        OR('Diagnosis times 2022-24'!I13="Positive outlier", 'Diagnosis times 2022-24'!I13="Positive alert x2")),
    " ++*",
IF(AND('Diagnosis times 2022-24'!H13="Positive outlier",
       'Diagnosis times 2022-24'!I13&lt;&gt;"Positive outlier"),
    " ++",
IF(AND(OR('Diagnosis times 2022-24'!H13="Positive alert", 'Diagnosis times 2022-24'!H13="Positive alert x2"),
       OR('Diagnosis times 2022-24'!I13="Positive alert", 'Diagnosis times 2022-24'!I13="Positive alert x2")),
    " +*",
IF(AND('Diagnosis times 2022-24'!H13="Positive alert",
       'Diagnosis times 2022-24'!I13&lt;&gt;"Positive alert"),
    " +",
IF(AND('Diagnosis times 2022-24'!H13="Negative alert",
       'Diagnosis times 2022-24'!I13&lt;&gt;"Negative alert"),
    " -",
IF(AND(OR('Diagnosis times 2022-24'!H13="Negative alert", 'Diagnosis times 2022-24'!H13="Negative alert x2"),
       OR('Diagnosis times 2022-24'!I13="Negative alert", 'Diagnosis times 2022-24'!I13="Negative alert x2")),
    " -*",
IF(AND('Diagnosis times 2022-24'!H13="Negative outlier",
       'Diagnosis times 2022-24'!I13&lt;&gt;"Negative outlier"),
    " - -",
IF(AND('Diagnosis times 2022-24'!H13="Negative outlier",
       'Diagnosis times 2022-24'!I13="Negative outlier"),
    " - -*",
IF('Diagnosis times 2022-24'!H13="Not plotted",
    "Not plotted",
"")))))))))</f>
        <v/>
      </c>
      <c r="H13" s="323" t="str">
        <f>IF(AND('Referral 2022-24'!F13="Positive outlier",
        OR('Referral 2022-24'!G13="Positive outlier", 'Referral 2022-24'!G13="Positive alert x2")),
    " ++*",
IF(AND('Referral 2022-24'!F13="Positive outlier",
       'Referral 2022-24'!G13&lt;&gt;"Positive outlier"),
    " ++",
IF(AND(OR('Referral 2022-24'!F13="Positive alert", 'Referral 2022-24'!F13="Positive alert x2"),
       OR('Referral 2022-24'!G13="Positive alert", 'Referral 2022-24'!G13="Positive alert x2")),
    " +*",
IF(AND('Referral 2022-24'!F13="Positive alert",
       'Referral 2022-24'!G13&lt;&gt;"Positive alert"),
    " +",
IF(AND('Referral 2022-24'!F13="Negative alert",
       'Referral 2022-24'!G13&lt;&gt;"Negative alert"),
    " -",
IF(AND(OR('Referral 2022-24'!F13="Negative alert", 'Referral 2022-24'!F13="Negative alert x2"),
       OR('Referral 2022-24'!G13="Negative alert", 'Referral 2022-24'!G13="Negative alert x2")),
    " -*",
IF(AND('Referral 2022-24'!F13="Negative outlier",
       'Referral 2022-24'!G13&lt;&gt;"Negative outlier"),
    " - -",
IF(AND('Referral 2022-24'!F13="Negative outlier",
       'Referral 2022-24'!G13="Negative outlier"),
    " - -*",
IF('Referral 2022-24'!F13="Not plotted",
    "Not plotted",
"")))))))))</f>
        <v/>
      </c>
      <c r="I13" s="367" t="str">
        <f>IF(AND('Contact &amp; visit 2022-24'!F37="Positive outlier",
        OR('Contact &amp; visit 2022-24'!G37="Positive outlier", 'Contact &amp; visit 2022-24'!G37="Positive alert x2")),
    " ++*",
IF(AND('Contact &amp; visit 2022-24'!F37="Positive outlier",
       'Contact &amp; visit 2022-24'!G37&lt;&gt;"Positive outlier"),
    " ++",
IF(AND(OR('Contact &amp; visit 2022-24'!F37="Positive alert", 'Contact &amp; visit 2022-24'!F37="Positive alert x2"),
       OR('Contact &amp; visit 2022-24'!G37="Positive alert", 'Contact &amp; visit 2022-24'!G37="Positive alert x2")),
    " +*",
IF(AND('Contact &amp; visit 2022-24'!F37="Positive alert",
       'Contact &amp; visit 2022-24'!G37&lt;&gt;"Positive alert"),
    " +",
IF(AND('Contact &amp; visit 2022-24'!F37="Negative alert",
       'Contact &amp; visit 2022-24'!G37&lt;&gt;"Negative alert"),
    " -",
IF(AND(OR('Contact &amp; visit 2022-24'!F37="Negative alert", 'Contact &amp; visit 2022-24'!F37="Negative alert x2"),
       OR('Contact &amp; visit 2022-24'!G37="Negative alert", 'Contact &amp; visit 2022-24'!G37="Negative alert x2")),
    " -*",
IF(AND('Contact &amp; visit 2022-24'!F37="Negative outlier",
       'Contact &amp; visit 2022-24'!G37&lt;&gt;"Negative outlier"),
    " - -",
IF(AND('Contact &amp; visit 2022-24'!F37="Negative outlier",
       'Contact &amp; visit 2022-24'!G37="Negative outlier"),
    " - -*",
IF('Contact &amp; visit 2022-24'!F37="Not plotted",
    "Not plotted",
"")))))))))</f>
        <v/>
      </c>
      <c r="J13" s="371" t="str">
        <f>IF(AND('Diagnosis times 2022-24'!F39="Positive outlier",
        OR('Diagnosis times 2022-24'!G39="Positive outlier", 'Diagnosis times 2022-24'!G39="Positive alert x2")),
    " ++*",
IF(AND('Diagnosis times 2022-24'!F39="Positive outlier",
       'Diagnosis times 2022-24'!G39&lt;&gt;"Positive outlier"),
    " ++",
IF(AND(OR('Diagnosis times 2022-24'!F39="Positive alert", 'Diagnosis times 2022-24'!F39="Positive alert x2"),
       OR('Diagnosis times 2022-24'!G39="Positive alert", 'Diagnosis times 2022-24'!G39="Positive alert x2")),
    " +*",
IF(AND('Diagnosis times 2022-24'!F39="Positive alert",
       'Diagnosis times 2022-24'!G39&lt;&gt;"Positive alert"),
    " +",
IF(AND('Diagnosis times 2022-24'!F39="Negative alert",
       'Diagnosis times 2022-24'!G39&lt;&gt;"Negative alert"),
    " -",
IF(AND(OR('Diagnosis times 2022-24'!F39="Negative alert", 'Diagnosis times 2022-24'!F39="Negative alert x2"),
       OR('Diagnosis times 2022-24'!G39="Negative alert", 'Diagnosis times 2022-24'!G39="Negative alert x2")),
    " -*",
IF(AND('Diagnosis times 2022-24'!F39="Negative outlier",
       'Diagnosis times 2022-24'!G39&lt;&gt;"Negative outlier"),
    " - -",
IF(AND('Diagnosis times 2022-24'!F39="Negative outlier",
       'Diagnosis times 2022-24'!G39="Negative outlier"),
    " - -*",
IF('Diagnosis times 2022-24'!F39="Not plotted",
    "Not plotted",
"")))))))))</f>
        <v xml:space="preserve"> - -*</v>
      </c>
      <c r="K13" s="323" t="str">
        <f>IF(AND('Diagnosis times CPO 2022-24'!V41="Positive outlier",
        OR('Diagnosis times CPO 2022-24'!W41="Positive outlier", 'Diagnosis times CPO 2022-24'!W41="Positive alert x2")),
    " ++*",
IF(AND('Diagnosis times CPO 2022-24'!V41="Positive outlier",
       'Diagnosis times CPO 2022-24'!W41&lt;&gt;"Positive outlier"),
    " ++",
IF(AND(OR('Diagnosis times CPO 2022-24'!V41="Positive alert", 'Diagnosis times CPO 2022-24'!V41="Positive alert x2"),
       OR('Diagnosis times CPO 2022-24'!W41="Positive alert", 'Diagnosis times CPO 2022-24'!W41="Positive alert x2")),
    " +*",
IF(AND('Diagnosis times CPO 2022-24'!V41="Positive alert",
       'Diagnosis times CPO 2022-24'!W41&lt;&gt;"Positive alert"),
    " +",
IF(AND('Diagnosis times CPO 2022-24'!V41="Negative alert",
       'Diagnosis times CPO 2022-24'!W41&lt;&gt;"Negative alert"),
    " -",
IF(AND(OR('Diagnosis times CPO 2022-24'!V41="Negative alert", 'Diagnosis times CPO 2022-24'!V41="Negative alert x2"),
       OR('Diagnosis times CPO 2022-24'!W41="Negative alert", 'Diagnosis times CPO 2022-24'!W41="Negative alert x2")),
    " -*",
IF(AND('Diagnosis times CPO 2022-24'!V41="Negative outlier",
       'Diagnosis times CPO 2022-24'!W41&lt;&gt;"Negative outlier"),
    " - -",
IF(AND('Diagnosis times CPO 2022-24'!V41="Negative outlier",
       'Diagnosis times CPO 2022-24'!W41="Negative outlier"),
    " - -*",
IF('Diagnosis times CPO 2022-24'!V41="Not plotted",
    "Not plotted",
"")))))))))</f>
        <v/>
      </c>
      <c r="L13" s="323" t="str">
        <f>IF(AND('Diagnosis times CPO 2022-24'!Z41="Positive outlier",
        OR('Diagnosis times CPO 2022-24'!AA41="Positive outlier", 'Diagnosis times CPO 2022-24'!AA41="Positive alert x2")),
    " ++*",
IF(AND('Diagnosis times CPO 2022-24'!Z41="Positive outlier",
       'Diagnosis times CPO 2022-24'!AA41&lt;&gt;"Positive outlier"),
    " ++",
IF(AND(OR('Diagnosis times CPO 2022-24'!Z41="Positive alert", 'Diagnosis times CPO 2022-24'!Z41="Positive alert x2"),
       OR('Diagnosis times CPO 2022-24'!AA41="Positive alert", 'Diagnosis times CPO 2022-24'!AA41="Positive alert x2")),
    " +*",
IF(AND('Diagnosis times CPO 2022-24'!Z41="Positive alert",
       'Diagnosis times CPO 2022-24'!AA41&lt;&gt;"Positive alert"),
    " +",
IF(AND('Diagnosis times CPO 2022-24'!Z41="Negative alert",
       'Diagnosis times CPO 2022-24'!AA41&lt;&gt;"Negative alert"),
    " -",
IF(AND(OR('Diagnosis times CPO 2022-24'!Z41="Negative alert", 'Diagnosis times CPO 2022-24'!Z41="Negative alert x2"),
       OR('Diagnosis times CPO 2022-24'!AA41="Negative alert", 'Diagnosis times CPO 2022-24'!AA41="Negative alert x2")),
    " -*",
IF(AND('Diagnosis times CPO 2022-24'!Z41="Negative outlier",
       'Diagnosis times CPO 2022-24'!AA41&lt;&gt;"Negative outlier"),
    " - -",
IF(AND('Diagnosis times CPO 2022-24'!Z41="Negative outlier",
       'Diagnosis times CPO 2022-24'!AA41="Negative outlier"),
    " - -*",
IF('Diagnosis times CPO 2022-24'!Z41="Not plotted",
    "Not plotted",
"")))))))))</f>
        <v/>
      </c>
      <c r="M13" s="323" t="str">
        <f>IF(AND('Referral 2022-24'!J13="Positive outlier",
        OR('Referral 2022-24'!K13="Positive outlier", 'Referral 2022-24'!K13="Positive alert x2")),
    " ++*",
IF(AND('Referral 2022-24'!J13="Positive outlier",
       'Referral 2022-24'!K13&lt;&gt;"Positive outlier"),
    " ++",
IF(AND(OR('Referral 2022-24'!J13="Positive alert", 'Referral 2022-24'!J13="Positive alert x2"),
       OR('Referral 2022-24'!K13="Positive alert", 'Referral 2022-24'!K13="Positive alert x2")),
    " +*",
IF(AND('Referral 2022-24'!J13="Positive alert",
       'Referral 2022-24'!K13&lt;&gt;"Positive alert"),
    " +",
IF(AND('Referral 2022-24'!J13="Negative alert",
       'Referral 2022-24'!K13&lt;&gt;"Negative alert"),
    " -",
IF(AND(OR('Referral 2022-24'!J13="Negative alert", 'Referral 2022-24'!J13="Negative alert x2"),
       OR('Referral 2022-24'!K13="Negative alert", 'Referral 2022-24'!K13="Negative alert x2")),
    " -*",
IF(AND('Referral 2022-24'!J13="Negative outlier",
       'Referral 2022-24'!K13&lt;&gt;"Negative outlier"),
    " - -",
IF(AND('Referral 2022-24'!J13="Negative outlier",
       'Referral 2022-24'!K13="Negative outlier"),
    " - -*",
IF('Referral 2022-24'!J13="Not plotted",
    "Not plotted",
"")))))))))</f>
        <v/>
      </c>
      <c r="N13" s="323" t="str">
        <f>IF(AND('Contact &amp; visit 2022-24'!H13="Positive outlier",
        OR('Contact &amp; visit 2022-24'!I13="Positive outlier", 'Contact &amp; visit 2022-24'!I13="Positive alert x2")),
    " ++*",
IF(AND('Contact &amp; visit 2022-24'!H13="Positive outlier",
       'Contact &amp; visit 2022-24'!I13&lt;&gt;"Positive outlier"),
    " ++",
IF(AND(OR('Contact &amp; visit 2022-24'!H13="Positive alert", 'Contact &amp; visit 2022-24'!H13="Positive alert x2"),
       OR('Contact &amp; visit 2022-24'!I13="Positive alert", 'Contact &amp; visit 2022-24'!I13="Positive alert x2")),
    " +*",
IF(AND('Contact &amp; visit 2022-24'!H13="Positive alert",
       'Contact &amp; visit 2022-24'!I13&lt;&gt;"Positive alert"),
    " +",
IF(AND('Contact &amp; visit 2022-24'!H13="Negative alert",
       'Contact &amp; visit 2022-24'!I13&lt;&gt;"Negative alert"),
    " -",
IF(AND(OR('Contact &amp; visit 2022-24'!H13="Negative alert", 'Contact &amp; visit 2022-24'!H13="Negative alert x2"),
       OR('Contact &amp; visit 2022-24'!I13="Negative alert", 'Contact &amp; visit 2022-24'!I13="Negative alert x2")),
    " -*",
IF(AND('Contact &amp; visit 2022-24'!H13="Negative outlier",
       'Contact &amp; visit 2022-24'!I13&lt;&gt;"Negative outlier"),
    " - -",
IF(AND('Contact &amp; visit 2022-24'!H13="Negative outlier",
       'Contact &amp; visit 2022-24'!I13="Negative outlier"),
    " - -*",
IF('Contact &amp; visit 2022-24'!H13="Not plotted",
    "Not plotted",
"")))))))))</f>
        <v/>
      </c>
      <c r="O13" s="367" t="str">
        <f>IF(AND('Contact &amp; visit 2022-24'!J37="Positive outlier",
        OR('Contact &amp; visit 2022-24'!K37="Positive outlier", 'Contact &amp; visit 2022-24'!K37="Positive alert x2")),
    " ++*",
IF(AND('Contact &amp; visit 2022-24'!J37="Positive outlier",
       'Contact &amp; visit 2022-24'!K37&lt;&gt;"Positive outlier"),
    " ++",
IF(AND(OR('Contact &amp; visit 2022-24'!J37="Positive alert", 'Contact &amp; visit 2022-24'!J37="Positive alert x2"),
       OR('Contact &amp; visit 2022-24'!K37="Positive alert", 'Contact &amp; visit 2022-24'!K37="Positive alert x2")),
    " +*",
IF(AND('Contact &amp; visit 2022-24'!J37="Positive alert",
       'Contact &amp; visit 2022-24'!K37&lt;&gt;"Positive alert"),
    " +",
IF(AND('Contact &amp; visit 2022-24'!J37="Negative alert",
       'Contact &amp; visit 2022-24'!K37&lt;&gt;"Negative alert"),
    " -",
IF(AND(OR('Contact &amp; visit 2022-24'!J37="Negative alert", 'Contact &amp; visit 2022-24'!J37="Negative alert x2"),
       OR('Contact &amp; visit 2022-24'!K37="Negative alert", 'Contact &amp; visit 2022-24'!K37="Negative alert x2")),
    " -*",
IF(AND('Contact &amp; visit 2022-24'!J37="Negative outlier",
       'Contact &amp; visit 2022-24'!K37&lt;&gt;"Negative outlier"),
    " - -",
IF(AND('Contact &amp; visit 2022-24'!J37="Negative outlier",
       'Contact &amp; visit 2022-24'!K37="Negative outlier"),
    " - -*",
IF('Contact &amp; visit 2022-24'!J37="Not plotted",
    "Not plotted",
"")))))))))</f>
        <v/>
      </c>
      <c r="P13" s="54"/>
      <c r="Q13" s="54"/>
      <c r="R13" s="54"/>
      <c r="S13" s="54"/>
      <c r="T13" s="54"/>
    </row>
    <row r="14" spans="2:20" ht="15.75" customHeight="1" x14ac:dyDescent="0.45">
      <c r="B14" s="373" t="s">
        <v>13</v>
      </c>
      <c r="C14" s="368" t="str">
        <f>IF(AND('Patient characteristics 2022-24'!N107="High outlier",
        OR('Patient characteristics 2022-24'!O107="High outlier", 'Patient characteristics 2022-24'!O107="High alert x2")),
    " ++*",
IF(AND('Patient characteristics 2022-24'!N107="High outlier",
       'Patient characteristics 2022-24'!O107&lt;&gt;"High outlier"),
    " ++",
IF(AND(OR('Patient characteristics 2022-24'!N107="High alert", 'Patient characteristics 2022-24'!N107="High alert x2"),
       OR('Patient characteristics 2022-24'!O107="High alert", 'Patient characteristics 2022-24'!O107="High alert x2")),
    " +*",
IF(AND('Patient characteristics 2022-24'!N107="High alert",
       'Patient characteristics 2022-24'!O107&lt;&gt;"High alert"),
    " +",
IF(AND('Patient characteristics 2022-24'!N107="Low alert",
       'Patient characteristics 2022-24'!O107&lt;&gt;"Low alert"),
    " -",
IF(AND(OR('Patient characteristics 2022-24'!N107="Low alert", 'Patient characteristics 2022-24'!N107="Low alert x2"),
       OR('Patient characteristics 2022-24'!O107="Low alert", 'Patient characteristics 2022-24'!O107="Low alert x2")),
    " -*",
IF(AND('Patient characteristics 2022-24'!N107="Low outlier",
       'Patient characteristics 2022-24'!O107&lt;&gt;"Low outlier"),
    " - -",
IF(AND('Patient characteristics 2022-24'!N107="Low outlier",
       'Patient characteristics 2022-24'!O107="Low outlier"),
    " - -*",
IF('Patient characteristics 2022-24'!N107="Not plotted",
    "Not plotted",
"")))))))))</f>
        <v/>
      </c>
      <c r="D14" s="368" t="str">
        <f>IF(AND('Consent 2022-24'!M15="Positive outlier",
        OR('Consent 2022-24'!N15="Positive outlier", 'Consent 2022-24'!N15="Positive alert x2")),
    " ++*",
IF(AND('Consent 2022-24'!M15="Positive outlier",
       'Consent 2022-24'!N15&lt;&gt;"Positive outlier"),
    " ++",
IF(AND(OR('Consent 2022-24'!M15="Positive alert", 'Consent 2022-24'!M15="Positive alert x2"),
       OR('Consent 2022-24'!N15="Positive alert", 'Consent 2022-24'!N15="Positive alert x2")),
    " +*",
IF(AND('Consent 2022-24'!M15="Positive alert",
       'Consent 2022-24'!N15&lt;&gt;"Positive alert"),
    " +",
IF(AND('Consent 2022-24'!M15="Negative alert",
       'Consent 2022-24'!N15&lt;&gt;"Negative alert"),
    " -",
IF(AND(OR('Consent 2022-24'!M15="Negative alert", 'Consent 2022-24'!M15="Negative alert x2"),
       OR('Consent 2022-24'!N15="Negative alert", 'Consent 2022-24'!N15="Negative alert x2")),
    " -*",
IF(AND('Consent 2022-24'!M15="Negative outlier",
       'Consent 2022-24'!N15&lt;&gt;"Negative outlier"),
    " - -",
IF(AND('Consent 2022-24'!M15="Negative outlier",
       'Consent 2022-24'!N15="Negative outlier"),
    " - -*",
IF('Consent 2022-24'!M15="Not plotted",
    "Not plotted",
"")))))))))</f>
        <v xml:space="preserve"> ++*</v>
      </c>
      <c r="E14" s="371" t="str">
        <f>IF(AND('Gestation 2022-24'!J14="Positive outlier",
        OR('Gestation 2022-24'!K14="Positive outlier", 'Gestation 2022-24'!K14="Positive alert x2")),
    " ++*",
IF(AND('Gestation 2022-24'!J14="Positive outlier",
       'Gestation 2022-24'!K14&lt;&gt;"Positive outlier"),
    " ++",
IF(AND(OR('Gestation 2022-24'!J14="Positive alert", 'Gestation 2022-24'!J14="Positive alert x2"),
       OR('Gestation 2022-24'!K14="Positive alert", 'Gestation 2022-24'!K14="Positive alert x2")),
    " +*",
IF(AND('Gestation 2022-24'!J14="Positive alert",
       'Gestation 2022-24'!K14&lt;&gt;"Positive alert"),
    " +",
IF(AND('Gestation 2022-24'!J14="Negative alert",
       'Gestation 2022-24'!K14&lt;&gt;"Negative alert"),
    " -",
IF(AND(OR('Gestation 2022-24'!J14="Negative alert", 'Gestation 2022-24'!J14="Negative alert x2"),
       OR('Gestation 2022-24'!K14="Negative alert", 'Gestation 2022-24'!K14="Negative alert x2")),
    " -*",
IF(AND('Gestation 2022-24'!J14="Negative outlier",
       'Gestation 2022-24'!K14&lt;&gt;"Negative outlier"),
    " - -",
IF(AND('Gestation 2022-24'!J14="Negative outlier",
       'Gestation 2022-24'!K14="Negative outlier"),
    " - -*",
IF('Gestation 2022-24'!J14="Not plotted",
    "Not plotted",
"")))))))))</f>
        <v xml:space="preserve"> - -*</v>
      </c>
      <c r="F14" s="323" t="str">
        <f>IF(AND('Birthweight 2022-24'!J14="Positive outlier",
        OR('Birthweight 2022-24'!K14="Positive outlier", 'Birthweight 2022-24'!K14="Positive alert x2")),
    " ++*",
IF(AND('Birthweight 2022-24'!J14="Positive outlier",
       'Birthweight 2022-24'!K14&lt;&gt;"Positive outlier"),
    " ++",
IF(AND(OR('Birthweight 2022-24'!J14="Positive alert", 'Birthweight 2022-24'!J14="Positive alert x2"),
       OR('Birthweight 2022-24'!K14="Positive alert", 'Birthweight 2022-24'!K14="Positive alert x2")),
    " +*",
IF(AND('Birthweight 2022-24'!J14="Positive alert",
       'Birthweight 2022-24'!K14&lt;&gt;"Positive alert"),
    " +",
IF(AND('Birthweight 2022-24'!J14="Negative alert",
       'Birthweight 2022-24'!K14&lt;&gt;"Negative alert"),
    " -",
IF(AND(OR('Birthweight 2022-24'!J14="Negative alert", 'Birthweight 2022-24'!J14="Negative alert x2"),
       OR('Birthweight 2022-24'!K14="Negative alert", 'Birthweight 2022-24'!K14="Negative alert x2")),
    " -*",
IF(AND('Birthweight 2022-24'!J14="Negative outlier",
       'Birthweight 2022-24'!K14&lt;&gt;"Negative outlier"),
    " - -",
IF(AND('Birthweight 2022-24'!J14="Negative outlier",
       'Birthweight 2022-24'!K14="Negative outlier"),
    " - -*",
IF('Birthweight 2022-24'!J14="Not plotted",
    "Not plotted",
"")))))))))</f>
        <v xml:space="preserve"> - -*</v>
      </c>
      <c r="G14" s="323" t="str">
        <f>IF(AND('Diagnosis times 2022-24'!H14="Positive outlier",
        OR('Diagnosis times 2022-24'!I14="Positive outlier", 'Diagnosis times 2022-24'!I14="Positive alert x2")),
    " ++*",
IF(AND('Diagnosis times 2022-24'!H14="Positive outlier",
       'Diagnosis times 2022-24'!I14&lt;&gt;"Positive outlier"),
    " ++",
IF(AND(OR('Diagnosis times 2022-24'!H14="Positive alert", 'Diagnosis times 2022-24'!H14="Positive alert x2"),
       OR('Diagnosis times 2022-24'!I14="Positive alert", 'Diagnosis times 2022-24'!I14="Positive alert x2")),
    " +*",
IF(AND('Diagnosis times 2022-24'!H14="Positive alert",
       'Diagnosis times 2022-24'!I14&lt;&gt;"Positive alert"),
    " +",
IF(AND('Diagnosis times 2022-24'!H14="Negative alert",
       'Diagnosis times 2022-24'!I14&lt;&gt;"Negative alert"),
    " -",
IF(AND(OR('Diagnosis times 2022-24'!H14="Negative alert", 'Diagnosis times 2022-24'!H14="Negative alert x2"),
       OR('Diagnosis times 2022-24'!I14="Negative alert", 'Diagnosis times 2022-24'!I14="Negative alert x2")),
    " -*",
IF(AND('Diagnosis times 2022-24'!H14="Negative outlier",
       'Diagnosis times 2022-24'!I14&lt;&gt;"Negative outlier"),
    " - -",
IF(AND('Diagnosis times 2022-24'!H14="Negative outlier",
       'Diagnosis times 2022-24'!I14="Negative outlier"),
    " - -*",
IF('Diagnosis times 2022-24'!H14="Not plotted",
    "Not plotted",
"")))))))))</f>
        <v/>
      </c>
      <c r="H14" s="323" t="str">
        <f>IF(AND('Referral 2022-24'!F14="Positive outlier",
        OR('Referral 2022-24'!G14="Positive outlier", 'Referral 2022-24'!G14="Positive alert x2")),
    " ++*",
IF(AND('Referral 2022-24'!F14="Positive outlier",
       'Referral 2022-24'!G14&lt;&gt;"Positive outlier"),
    " ++",
IF(AND(OR('Referral 2022-24'!F14="Positive alert", 'Referral 2022-24'!F14="Positive alert x2"),
       OR('Referral 2022-24'!G14="Positive alert", 'Referral 2022-24'!G14="Positive alert x2")),
    " +*",
IF(AND('Referral 2022-24'!F14="Positive alert",
       'Referral 2022-24'!G14&lt;&gt;"Positive alert"),
    " +",
IF(AND('Referral 2022-24'!F14="Negative alert",
       'Referral 2022-24'!G14&lt;&gt;"Negative alert"),
    " -",
IF(AND(OR('Referral 2022-24'!F14="Negative alert", 'Referral 2022-24'!F14="Negative alert x2"),
       OR('Referral 2022-24'!G14="Negative alert", 'Referral 2022-24'!G14="Negative alert x2")),
    " -*",
IF(AND('Referral 2022-24'!F14="Negative outlier",
       'Referral 2022-24'!G14&lt;&gt;"Negative outlier"),
    " - -",
IF(AND('Referral 2022-24'!F14="Negative outlier",
       'Referral 2022-24'!G14="Negative outlier"),
    " - -*",
IF('Referral 2022-24'!F14="Not plotted",
    "Not plotted",
"")))))))))</f>
        <v xml:space="preserve"> +</v>
      </c>
      <c r="I14" s="367" t="str">
        <f>IF(AND('Contact &amp; visit 2022-24'!F38="Positive outlier",
        OR('Contact &amp; visit 2022-24'!G38="Positive outlier", 'Contact &amp; visit 2022-24'!G38="Positive alert x2")),
    " ++*",
IF(AND('Contact &amp; visit 2022-24'!F38="Positive outlier",
       'Contact &amp; visit 2022-24'!G38&lt;&gt;"Positive outlier"),
    " ++",
IF(AND(OR('Contact &amp; visit 2022-24'!F38="Positive alert", 'Contact &amp; visit 2022-24'!F38="Positive alert x2"),
       OR('Contact &amp; visit 2022-24'!G38="Positive alert", 'Contact &amp; visit 2022-24'!G38="Positive alert x2")),
    " +*",
IF(AND('Contact &amp; visit 2022-24'!F38="Positive alert",
       'Contact &amp; visit 2022-24'!G38&lt;&gt;"Positive alert"),
    " +",
IF(AND('Contact &amp; visit 2022-24'!F38="Negative alert",
       'Contact &amp; visit 2022-24'!G38&lt;&gt;"Negative alert"),
    " -",
IF(AND(OR('Contact &amp; visit 2022-24'!F38="Negative alert", 'Contact &amp; visit 2022-24'!F38="Negative alert x2"),
       OR('Contact &amp; visit 2022-24'!G38="Negative alert", 'Contact &amp; visit 2022-24'!G38="Negative alert x2")),
    " -*",
IF(AND('Contact &amp; visit 2022-24'!F38="Negative outlier",
       'Contact &amp; visit 2022-24'!G38&lt;&gt;"Negative outlier"),
    " - -",
IF(AND('Contact &amp; visit 2022-24'!F38="Negative outlier",
       'Contact &amp; visit 2022-24'!G38="Negative outlier"),
    " - -*",
IF('Contact &amp; visit 2022-24'!F38="Not plotted",
    "Not plotted",
"")))))))))</f>
        <v/>
      </c>
      <c r="J14" s="371" t="str">
        <f>IF(AND('Diagnosis times 2022-24'!F40="Positive outlier",
        OR('Diagnosis times 2022-24'!G40="Positive outlier", 'Diagnosis times 2022-24'!G40="Positive alert x2")),
    " ++*",
IF(AND('Diagnosis times 2022-24'!F40="Positive outlier",
       'Diagnosis times 2022-24'!G40&lt;&gt;"Positive outlier"),
    " ++",
IF(AND(OR('Diagnosis times 2022-24'!F40="Positive alert", 'Diagnosis times 2022-24'!F40="Positive alert x2"),
       OR('Diagnosis times 2022-24'!G40="Positive alert", 'Diagnosis times 2022-24'!G40="Positive alert x2")),
    " +*",
IF(AND('Diagnosis times 2022-24'!F40="Positive alert",
       'Diagnosis times 2022-24'!G40&lt;&gt;"Positive alert"),
    " +",
IF(AND('Diagnosis times 2022-24'!F40="Negative alert",
       'Diagnosis times 2022-24'!G40&lt;&gt;"Negative alert"),
    " -",
IF(AND(OR('Diagnosis times 2022-24'!F40="Negative alert", 'Diagnosis times 2022-24'!F40="Negative alert x2"),
       OR('Diagnosis times 2022-24'!G40="Negative alert", 'Diagnosis times 2022-24'!G40="Negative alert x2")),
    " -*",
IF(AND('Diagnosis times 2022-24'!F40="Negative outlier",
       'Diagnosis times 2022-24'!G40&lt;&gt;"Negative outlier"),
    " - -",
IF(AND('Diagnosis times 2022-24'!F40="Negative outlier",
       'Diagnosis times 2022-24'!G40="Negative outlier"),
    " - -*",
IF('Diagnosis times 2022-24'!F40="Not plotted",
    "Not plotted",
"")))))))))</f>
        <v/>
      </c>
      <c r="K14" s="323" t="str">
        <f>IF(AND('Diagnosis times CPO 2022-24'!V42="Positive outlier",
        OR('Diagnosis times CPO 2022-24'!W42="Positive outlier", 'Diagnosis times CPO 2022-24'!W42="Positive alert x2")),
    " ++*",
IF(AND('Diagnosis times CPO 2022-24'!V42="Positive outlier",
       'Diagnosis times CPO 2022-24'!W42&lt;&gt;"Positive outlier"),
    " ++",
IF(AND(OR('Diagnosis times CPO 2022-24'!V42="Positive alert", 'Diagnosis times CPO 2022-24'!V42="Positive alert x2"),
       OR('Diagnosis times CPO 2022-24'!W42="Positive alert", 'Diagnosis times CPO 2022-24'!W42="Positive alert x2")),
    " +*",
IF(AND('Diagnosis times CPO 2022-24'!V42="Positive alert",
       'Diagnosis times CPO 2022-24'!W42&lt;&gt;"Positive alert"),
    " +",
IF(AND('Diagnosis times CPO 2022-24'!V42="Negative alert",
       'Diagnosis times CPO 2022-24'!W42&lt;&gt;"Negative alert"),
    " -",
IF(AND(OR('Diagnosis times CPO 2022-24'!V42="Negative alert", 'Diagnosis times CPO 2022-24'!V42="Negative alert x2"),
       OR('Diagnosis times CPO 2022-24'!W42="Negative alert", 'Diagnosis times CPO 2022-24'!W42="Negative alert x2")),
    " -*",
IF(AND('Diagnosis times CPO 2022-24'!V42="Negative outlier",
       'Diagnosis times CPO 2022-24'!W42&lt;&gt;"Negative outlier"),
    " - -",
IF(AND('Diagnosis times CPO 2022-24'!V42="Negative outlier",
       'Diagnosis times CPO 2022-24'!W42="Negative outlier"),
    " - -*",
IF('Diagnosis times CPO 2022-24'!V42="Not plotted",
    "Not plotted",
"")))))))))</f>
        <v/>
      </c>
      <c r="L14" s="323" t="str">
        <f>IF(AND('Diagnosis times CPO 2022-24'!Z42="Positive outlier",
        OR('Diagnosis times CPO 2022-24'!AA42="Positive outlier", 'Diagnosis times CPO 2022-24'!AA42="Positive alert x2")),
    " ++*",
IF(AND('Diagnosis times CPO 2022-24'!Z42="Positive outlier",
       'Diagnosis times CPO 2022-24'!AA42&lt;&gt;"Positive outlier"),
    " ++",
IF(AND(OR('Diagnosis times CPO 2022-24'!Z42="Positive alert", 'Diagnosis times CPO 2022-24'!Z42="Positive alert x2"),
       OR('Diagnosis times CPO 2022-24'!AA42="Positive alert", 'Diagnosis times CPO 2022-24'!AA42="Positive alert x2")),
    " +*",
IF(AND('Diagnosis times CPO 2022-24'!Z42="Positive alert",
       'Diagnosis times CPO 2022-24'!AA42&lt;&gt;"Positive alert"),
    " +",
IF(AND('Diagnosis times CPO 2022-24'!Z42="Negative alert",
       'Diagnosis times CPO 2022-24'!AA42&lt;&gt;"Negative alert"),
    " -",
IF(AND(OR('Diagnosis times CPO 2022-24'!Z42="Negative alert", 'Diagnosis times CPO 2022-24'!Z42="Negative alert x2"),
       OR('Diagnosis times CPO 2022-24'!AA42="Negative alert", 'Diagnosis times CPO 2022-24'!AA42="Negative alert x2")),
    " -*",
IF(AND('Diagnosis times CPO 2022-24'!Z42="Negative outlier",
       'Diagnosis times CPO 2022-24'!AA42&lt;&gt;"Negative outlier"),
    " - -",
IF(AND('Diagnosis times CPO 2022-24'!Z42="Negative outlier",
       'Diagnosis times CPO 2022-24'!AA42="Negative outlier"),
    " - -*",
IF('Diagnosis times CPO 2022-24'!Z42="Not plotted",
    "Not plotted",
"")))))))))</f>
        <v/>
      </c>
      <c r="M14" s="323" t="str">
        <f>IF(AND('Referral 2022-24'!J14="Positive outlier",
        OR('Referral 2022-24'!K14="Positive outlier", 'Referral 2022-24'!K14="Positive alert x2")),
    " ++*",
IF(AND('Referral 2022-24'!J14="Positive outlier",
       'Referral 2022-24'!K14&lt;&gt;"Positive outlier"),
    " ++",
IF(AND(OR('Referral 2022-24'!J14="Positive alert", 'Referral 2022-24'!J14="Positive alert x2"),
       OR('Referral 2022-24'!K14="Positive alert", 'Referral 2022-24'!K14="Positive alert x2")),
    " +*",
IF(AND('Referral 2022-24'!J14="Positive alert",
       'Referral 2022-24'!K14&lt;&gt;"Positive alert"),
    " +",
IF(AND('Referral 2022-24'!J14="Negative alert",
       'Referral 2022-24'!K14&lt;&gt;"Negative alert"),
    " -",
IF(AND(OR('Referral 2022-24'!J14="Negative alert", 'Referral 2022-24'!J14="Negative alert x2"),
       OR('Referral 2022-24'!K14="Negative alert", 'Referral 2022-24'!K14="Negative alert x2")),
    " -*",
IF(AND('Referral 2022-24'!J14="Negative outlier",
       'Referral 2022-24'!K14&lt;&gt;"Negative outlier"),
    " - -",
IF(AND('Referral 2022-24'!J14="Negative outlier",
       'Referral 2022-24'!K14="Negative outlier"),
    " - -*",
IF('Referral 2022-24'!J14="Not plotted",
    "Not plotted",
"")))))))))</f>
        <v xml:space="preserve"> -*</v>
      </c>
      <c r="N14" s="323" t="str">
        <f>IF(AND('Contact &amp; visit 2022-24'!H14="Positive outlier",
        OR('Contact &amp; visit 2022-24'!I14="Positive outlier", 'Contact &amp; visit 2022-24'!I14="Positive alert x2")),
    " ++*",
IF(AND('Contact &amp; visit 2022-24'!H14="Positive outlier",
       'Contact &amp; visit 2022-24'!I14&lt;&gt;"Positive outlier"),
    " ++",
IF(AND(OR('Contact &amp; visit 2022-24'!H14="Positive alert", 'Contact &amp; visit 2022-24'!H14="Positive alert x2"),
       OR('Contact &amp; visit 2022-24'!I14="Positive alert", 'Contact &amp; visit 2022-24'!I14="Positive alert x2")),
    " +*",
IF(AND('Contact &amp; visit 2022-24'!H14="Positive alert",
       'Contact &amp; visit 2022-24'!I14&lt;&gt;"Positive alert"),
    " +",
IF(AND('Contact &amp; visit 2022-24'!H14="Negative alert",
       'Contact &amp; visit 2022-24'!I14&lt;&gt;"Negative alert"),
    " -",
IF(AND(OR('Contact &amp; visit 2022-24'!H14="Negative alert", 'Contact &amp; visit 2022-24'!H14="Negative alert x2"),
       OR('Contact &amp; visit 2022-24'!I14="Negative alert", 'Contact &amp; visit 2022-24'!I14="Negative alert x2")),
    " -*",
IF(AND('Contact &amp; visit 2022-24'!H14="Negative outlier",
       'Contact &amp; visit 2022-24'!I14&lt;&gt;"Negative outlier"),
    " - -",
IF(AND('Contact &amp; visit 2022-24'!H14="Negative outlier",
       'Contact &amp; visit 2022-24'!I14="Negative outlier"),
    " - -*",
IF('Contact &amp; visit 2022-24'!H14="Not plotted",
    "Not plotted",
"")))))))))</f>
        <v xml:space="preserve"> -</v>
      </c>
      <c r="O14" s="367" t="str">
        <f>IF(AND('Contact &amp; visit 2022-24'!J38="Positive outlier",
        OR('Contact &amp; visit 2022-24'!K38="Positive outlier", 'Contact &amp; visit 2022-24'!K38="Positive alert x2")),
    " ++*",
IF(AND('Contact &amp; visit 2022-24'!J38="Positive outlier",
       'Contact &amp; visit 2022-24'!K38&lt;&gt;"Positive outlier"),
    " ++",
IF(AND(OR('Contact &amp; visit 2022-24'!J38="Positive alert", 'Contact &amp; visit 2022-24'!J38="Positive alert x2"),
       OR('Contact &amp; visit 2022-24'!K38="Positive alert", 'Contact &amp; visit 2022-24'!K38="Positive alert x2")),
    " +*",
IF(AND('Contact &amp; visit 2022-24'!J38="Positive alert",
       'Contact &amp; visit 2022-24'!K38&lt;&gt;"Positive alert"),
    " +",
IF(AND('Contact &amp; visit 2022-24'!J38="Negative alert",
       'Contact &amp; visit 2022-24'!K38&lt;&gt;"Negative alert"),
    " -",
IF(AND(OR('Contact &amp; visit 2022-24'!J38="Negative alert", 'Contact &amp; visit 2022-24'!J38="Negative alert x2"),
       OR('Contact &amp; visit 2022-24'!K38="Negative alert", 'Contact &amp; visit 2022-24'!K38="Negative alert x2")),
    " -*",
IF(AND('Contact &amp; visit 2022-24'!J38="Negative outlier",
       'Contact &amp; visit 2022-24'!K38&lt;&gt;"Negative outlier"),
    " - -",
IF(AND('Contact &amp; visit 2022-24'!J38="Negative outlier",
       'Contact &amp; visit 2022-24'!K38="Negative outlier"),
    " - -*",
IF('Contact &amp; visit 2022-24'!J38="Not plotted",
    "Not plotted",
"")))))))))</f>
        <v xml:space="preserve"> - -*</v>
      </c>
      <c r="P14" s="54"/>
      <c r="Q14" s="54"/>
      <c r="R14" s="54"/>
      <c r="S14" s="54"/>
      <c r="T14" s="54"/>
    </row>
    <row r="15" spans="2:20" ht="15.75" customHeight="1" x14ac:dyDescent="0.45">
      <c r="B15" s="373" t="s">
        <v>53</v>
      </c>
      <c r="C15" s="368" t="str">
        <f>IF(AND('Patient characteristics 2022-24'!N108="High outlier",
        OR('Patient characteristics 2022-24'!O108="High outlier", 'Patient characteristics 2022-24'!O108="High alert x2")),
    " ++*",
IF(AND('Patient characteristics 2022-24'!N108="High outlier",
       'Patient characteristics 2022-24'!O108&lt;&gt;"High outlier"),
    " ++",
IF(AND(OR('Patient characteristics 2022-24'!N108="High alert", 'Patient characteristics 2022-24'!N108="High alert x2"),
       OR('Patient characteristics 2022-24'!O108="High alert", 'Patient characteristics 2022-24'!O108="High alert x2")),
    " +*",
IF(AND('Patient characteristics 2022-24'!N108="High alert",
       'Patient characteristics 2022-24'!O108&lt;&gt;"High alert"),
    " +",
IF(AND('Patient characteristics 2022-24'!N108="Low alert",
       'Patient characteristics 2022-24'!O108&lt;&gt;"Low alert"),
    " -",
IF(AND(OR('Patient characteristics 2022-24'!N108="Low alert", 'Patient characteristics 2022-24'!N108="Low alert x2"),
       OR('Patient characteristics 2022-24'!O108="Low alert", 'Patient characteristics 2022-24'!O108="Low alert x2")),
    " -*",
IF(AND('Patient characteristics 2022-24'!N108="Low outlier",
       'Patient characteristics 2022-24'!O108&lt;&gt;"Low outlier"),
    " - -",
IF(AND('Patient characteristics 2022-24'!N108="Low outlier",
       'Patient characteristics 2022-24'!O108="Low outlier"),
    " - -*",
IF('Patient characteristics 2022-24'!N108="Not plotted",
    "Not plotted",
"")))))))))</f>
        <v xml:space="preserve"> - -</v>
      </c>
      <c r="D15" s="368" t="str">
        <f>IF(AND('Consent 2022-24'!M16="Positive outlier",
        OR('Consent 2022-24'!N16="Positive outlier", 'Consent 2022-24'!N16="Positive alert x2")),
    " ++*",
IF(AND('Consent 2022-24'!M16="Positive outlier",
       'Consent 2022-24'!N16&lt;&gt;"Positive outlier"),
    " ++",
IF(AND(OR('Consent 2022-24'!M16="Positive alert", 'Consent 2022-24'!M16="Positive alert x2"),
       OR('Consent 2022-24'!N16="Positive alert", 'Consent 2022-24'!N16="Positive alert x2")),
    " +*",
IF(AND('Consent 2022-24'!M16="Positive alert",
       'Consent 2022-24'!N16&lt;&gt;"Positive alert"),
    " +",
IF(AND('Consent 2022-24'!M16="Negative alert",
       'Consent 2022-24'!N16&lt;&gt;"Negative alert"),
    " -",
IF(AND(OR('Consent 2022-24'!M16="Negative alert", 'Consent 2022-24'!M16="Negative alert x2"),
       OR('Consent 2022-24'!N16="Negative alert", 'Consent 2022-24'!N16="Negative alert x2")),
    " -*",
IF(AND('Consent 2022-24'!M16="Negative outlier",
       'Consent 2022-24'!N16&lt;&gt;"Negative outlier"),
    " - -",
IF(AND('Consent 2022-24'!M16="Negative outlier",
       'Consent 2022-24'!N16="Negative outlier"),
    " - -*",
IF('Consent 2022-24'!M16="Not plotted",
    "Not plotted",
"")))))))))</f>
        <v/>
      </c>
      <c r="E15" s="371" t="str">
        <f>IF(AND('Gestation 2022-24'!J15="Positive outlier",
        OR('Gestation 2022-24'!K15="Positive outlier", 'Gestation 2022-24'!K15="Positive alert x2")),
    " ++*",
IF(AND('Gestation 2022-24'!J15="Positive outlier",
       'Gestation 2022-24'!K15&lt;&gt;"Positive outlier"),
    " ++",
IF(AND(OR('Gestation 2022-24'!J15="Positive alert", 'Gestation 2022-24'!J15="Positive alert x2"),
       OR('Gestation 2022-24'!K15="Positive alert", 'Gestation 2022-24'!K15="Positive alert x2")),
    " +*",
IF(AND('Gestation 2022-24'!J15="Positive alert",
       'Gestation 2022-24'!K15&lt;&gt;"Positive alert"),
    " +",
IF(AND('Gestation 2022-24'!J15="Negative alert",
       'Gestation 2022-24'!K15&lt;&gt;"Negative alert"),
    " -",
IF(AND(OR('Gestation 2022-24'!J15="Negative alert", 'Gestation 2022-24'!J15="Negative alert x2"),
       OR('Gestation 2022-24'!K15="Negative alert", 'Gestation 2022-24'!K15="Negative alert x2")),
    " -*",
IF(AND('Gestation 2022-24'!J15="Negative outlier",
       'Gestation 2022-24'!K15&lt;&gt;"Negative outlier"),
    " - -",
IF(AND('Gestation 2022-24'!J15="Negative outlier",
       'Gestation 2022-24'!K15="Negative outlier"),
    " - -*",
IF('Gestation 2022-24'!J15="Not plotted",
    "Not plotted",
"")))))))))</f>
        <v/>
      </c>
      <c r="F15" s="323" t="str">
        <f>IF(AND('Birthweight 2022-24'!J15="Positive outlier",
        OR('Birthweight 2022-24'!K15="Positive outlier", 'Birthweight 2022-24'!K15="Positive alert x2")),
    " ++*",
IF(AND('Birthweight 2022-24'!J15="Positive outlier",
       'Birthweight 2022-24'!K15&lt;&gt;"Positive outlier"),
    " ++",
IF(AND(OR('Birthweight 2022-24'!J15="Positive alert", 'Birthweight 2022-24'!J15="Positive alert x2"),
       OR('Birthweight 2022-24'!K15="Positive alert", 'Birthweight 2022-24'!K15="Positive alert x2")),
    " +*",
IF(AND('Birthweight 2022-24'!J15="Positive alert",
       'Birthweight 2022-24'!K15&lt;&gt;"Positive alert"),
    " +",
IF(AND('Birthweight 2022-24'!J15="Negative alert",
       'Birthweight 2022-24'!K15&lt;&gt;"Negative alert"),
    " -",
IF(AND(OR('Birthweight 2022-24'!J15="Negative alert", 'Birthweight 2022-24'!J15="Negative alert x2"),
       OR('Birthweight 2022-24'!K15="Negative alert", 'Birthweight 2022-24'!K15="Negative alert x2")),
    " -*",
IF(AND('Birthweight 2022-24'!J15="Negative outlier",
       'Birthweight 2022-24'!K15&lt;&gt;"Negative outlier"),
    " - -",
IF(AND('Birthweight 2022-24'!J15="Negative outlier",
       'Birthweight 2022-24'!K15="Negative outlier"),
    " - -*",
IF('Birthweight 2022-24'!J15="Not plotted",
    "Not plotted",
"")))))))))</f>
        <v/>
      </c>
      <c r="G15" s="323" t="str">
        <f>IF(AND('Diagnosis times 2022-24'!H15="Positive outlier",
        OR('Diagnosis times 2022-24'!I15="Positive outlier", 'Diagnosis times 2022-24'!I15="Positive alert x2")),
    " ++*",
IF(AND('Diagnosis times 2022-24'!H15="Positive outlier",
       'Diagnosis times 2022-24'!I15&lt;&gt;"Positive outlier"),
    " ++",
IF(AND(OR('Diagnosis times 2022-24'!H15="Positive alert", 'Diagnosis times 2022-24'!H15="Positive alert x2"),
       OR('Diagnosis times 2022-24'!I15="Positive alert", 'Diagnosis times 2022-24'!I15="Positive alert x2")),
    " +*",
IF(AND('Diagnosis times 2022-24'!H15="Positive alert",
       'Diagnosis times 2022-24'!I15&lt;&gt;"Positive alert"),
    " +",
IF(AND('Diagnosis times 2022-24'!H15="Negative alert",
       'Diagnosis times 2022-24'!I15&lt;&gt;"Negative alert"),
    " -",
IF(AND(OR('Diagnosis times 2022-24'!H15="Negative alert", 'Diagnosis times 2022-24'!H15="Negative alert x2"),
       OR('Diagnosis times 2022-24'!I15="Negative alert", 'Diagnosis times 2022-24'!I15="Negative alert x2")),
    " -*",
IF(AND('Diagnosis times 2022-24'!H15="Negative outlier",
       'Diagnosis times 2022-24'!I15&lt;&gt;"Negative outlier"),
    " - -",
IF(AND('Diagnosis times 2022-24'!H15="Negative outlier",
       'Diagnosis times 2022-24'!I15="Negative outlier"),
    " - -*",
IF('Diagnosis times 2022-24'!H15="Not plotted",
    "Not plotted",
"")))))))))</f>
        <v/>
      </c>
      <c r="H15" s="323" t="str">
        <f>IF(AND('Referral 2022-24'!F15="Positive outlier",
        OR('Referral 2022-24'!G15="Positive outlier", 'Referral 2022-24'!G15="Positive alert x2")),
    " ++*",
IF(AND('Referral 2022-24'!F15="Positive outlier",
       'Referral 2022-24'!G15&lt;&gt;"Positive outlier"),
    " ++",
IF(AND(OR('Referral 2022-24'!F15="Positive alert", 'Referral 2022-24'!F15="Positive alert x2"),
       OR('Referral 2022-24'!G15="Positive alert", 'Referral 2022-24'!G15="Positive alert x2")),
    " +*",
IF(AND('Referral 2022-24'!F15="Positive alert",
       'Referral 2022-24'!G15&lt;&gt;"Positive alert"),
    " +",
IF(AND('Referral 2022-24'!F15="Negative alert",
       'Referral 2022-24'!G15&lt;&gt;"Negative alert"),
    " -",
IF(AND(OR('Referral 2022-24'!F15="Negative alert", 'Referral 2022-24'!F15="Negative alert x2"),
       OR('Referral 2022-24'!G15="Negative alert", 'Referral 2022-24'!G15="Negative alert x2")),
    " -*",
IF(AND('Referral 2022-24'!F15="Negative outlier",
       'Referral 2022-24'!G15&lt;&gt;"Negative outlier"),
    " - -",
IF(AND('Referral 2022-24'!F15="Negative outlier",
       'Referral 2022-24'!G15="Negative outlier"),
    " - -*",
IF('Referral 2022-24'!F15="Not plotted",
    "Not plotted",
"")))))))))</f>
        <v/>
      </c>
      <c r="I15" s="367" t="str">
        <f>IF(AND('Contact &amp; visit 2022-24'!F39="Positive outlier",
        OR('Contact &amp; visit 2022-24'!G39="Positive outlier", 'Contact &amp; visit 2022-24'!G39="Positive alert x2")),
    " ++*",
IF(AND('Contact &amp; visit 2022-24'!F39="Positive outlier",
       'Contact &amp; visit 2022-24'!G39&lt;&gt;"Positive outlier"),
    " ++",
IF(AND(OR('Contact &amp; visit 2022-24'!F39="Positive alert", 'Contact &amp; visit 2022-24'!F39="Positive alert x2"),
       OR('Contact &amp; visit 2022-24'!G39="Positive alert", 'Contact &amp; visit 2022-24'!G39="Positive alert x2")),
    " +*",
IF(AND('Contact &amp; visit 2022-24'!F39="Positive alert",
       'Contact &amp; visit 2022-24'!G39&lt;&gt;"Positive alert"),
    " +",
IF(AND('Contact &amp; visit 2022-24'!F39="Negative alert",
       'Contact &amp; visit 2022-24'!G39&lt;&gt;"Negative alert"),
    " -",
IF(AND(OR('Contact &amp; visit 2022-24'!F39="Negative alert", 'Contact &amp; visit 2022-24'!F39="Negative alert x2"),
       OR('Contact &amp; visit 2022-24'!G39="Negative alert", 'Contact &amp; visit 2022-24'!G39="Negative alert x2")),
    " -*",
IF(AND('Contact &amp; visit 2022-24'!F39="Negative outlier",
       'Contact &amp; visit 2022-24'!G39&lt;&gt;"Negative outlier"),
    " - -",
IF(AND('Contact &amp; visit 2022-24'!F39="Negative outlier",
       'Contact &amp; visit 2022-24'!G39="Negative outlier"),
    " - -*",
IF('Contact &amp; visit 2022-24'!F39="Not plotted",
    "Not plotted",
"")))))))))</f>
        <v/>
      </c>
      <c r="J15" s="371" t="str">
        <f>IF(AND('Diagnosis times 2022-24'!F41="Positive outlier",
        OR('Diagnosis times 2022-24'!G41="Positive outlier", 'Diagnosis times 2022-24'!G41="Positive alert x2")),
    " ++*",
IF(AND('Diagnosis times 2022-24'!F41="Positive outlier",
       'Diagnosis times 2022-24'!G41&lt;&gt;"Positive outlier"),
    " ++",
IF(AND(OR('Diagnosis times 2022-24'!F41="Positive alert", 'Diagnosis times 2022-24'!F41="Positive alert x2"),
       OR('Diagnosis times 2022-24'!G41="Positive alert", 'Diagnosis times 2022-24'!G41="Positive alert x2")),
    " +*",
IF(AND('Diagnosis times 2022-24'!F41="Positive alert",
       'Diagnosis times 2022-24'!G41&lt;&gt;"Positive alert"),
    " +",
IF(AND('Diagnosis times 2022-24'!F41="Negative alert",
       'Diagnosis times 2022-24'!G41&lt;&gt;"Negative alert"),
    " -",
IF(AND(OR('Diagnosis times 2022-24'!F41="Negative alert", 'Diagnosis times 2022-24'!F41="Negative alert x2"),
       OR('Diagnosis times 2022-24'!G41="Negative alert", 'Diagnosis times 2022-24'!G41="Negative alert x2")),
    " -*",
IF(AND('Diagnosis times 2022-24'!F41="Negative outlier",
       'Diagnosis times 2022-24'!G41&lt;&gt;"Negative outlier"),
    " - -",
IF(AND('Diagnosis times 2022-24'!F41="Negative outlier",
       'Diagnosis times 2022-24'!G41="Negative outlier"),
    " - -*",
IF('Diagnosis times 2022-24'!F41="Not plotted",
    "Not plotted",
"")))))))))</f>
        <v/>
      </c>
      <c r="K15" s="323" t="str">
        <f>IF(AND('Diagnosis times CPO 2022-24'!V43="Positive outlier",
        OR('Diagnosis times CPO 2022-24'!W43="Positive outlier", 'Diagnosis times CPO 2022-24'!W43="Positive alert x2")),
    " ++*",
IF(AND('Diagnosis times CPO 2022-24'!V43="Positive outlier",
       'Diagnosis times CPO 2022-24'!W43&lt;&gt;"Positive outlier"),
    " ++",
IF(AND(OR('Diagnosis times CPO 2022-24'!V43="Positive alert", 'Diagnosis times CPO 2022-24'!V43="Positive alert x2"),
       OR('Diagnosis times CPO 2022-24'!W43="Positive alert", 'Diagnosis times CPO 2022-24'!W43="Positive alert x2")),
    " +*",
IF(AND('Diagnosis times CPO 2022-24'!V43="Positive alert",
       'Diagnosis times CPO 2022-24'!W43&lt;&gt;"Positive alert"),
    " +",
IF(AND('Diagnosis times CPO 2022-24'!V43="Negative alert",
       'Diagnosis times CPO 2022-24'!W43&lt;&gt;"Negative alert"),
    " -",
IF(AND(OR('Diagnosis times CPO 2022-24'!V43="Negative alert", 'Diagnosis times CPO 2022-24'!V43="Negative alert x2"),
       OR('Diagnosis times CPO 2022-24'!W43="Negative alert", 'Diagnosis times CPO 2022-24'!W43="Negative alert x2")),
    " -*",
IF(AND('Diagnosis times CPO 2022-24'!V43="Negative outlier",
       'Diagnosis times CPO 2022-24'!W43&lt;&gt;"Negative outlier"),
    " - -",
IF(AND('Diagnosis times CPO 2022-24'!V43="Negative outlier",
       'Diagnosis times CPO 2022-24'!W43="Negative outlier"),
    " - -*",
IF('Diagnosis times CPO 2022-24'!V43="Not plotted",
    "Not plotted",
"")))))))))</f>
        <v/>
      </c>
      <c r="L15" s="323" t="str">
        <f>IF(AND('Diagnosis times CPO 2022-24'!Z43="Positive outlier",
        OR('Diagnosis times CPO 2022-24'!AA43="Positive outlier", 'Diagnosis times CPO 2022-24'!AA43="Positive alert x2")),
    " ++*",
IF(AND('Diagnosis times CPO 2022-24'!Z43="Positive outlier",
       'Diagnosis times CPO 2022-24'!AA43&lt;&gt;"Positive outlier"),
    " ++",
IF(AND(OR('Diagnosis times CPO 2022-24'!Z43="Positive alert", 'Diagnosis times CPO 2022-24'!Z43="Positive alert x2"),
       OR('Diagnosis times CPO 2022-24'!AA43="Positive alert", 'Diagnosis times CPO 2022-24'!AA43="Positive alert x2")),
    " +*",
IF(AND('Diagnosis times CPO 2022-24'!Z43="Positive alert",
       'Diagnosis times CPO 2022-24'!AA43&lt;&gt;"Positive alert"),
    " +",
IF(AND('Diagnosis times CPO 2022-24'!Z43="Negative alert",
       'Diagnosis times CPO 2022-24'!AA43&lt;&gt;"Negative alert"),
    " -",
IF(AND(OR('Diagnosis times CPO 2022-24'!Z43="Negative alert", 'Diagnosis times CPO 2022-24'!Z43="Negative alert x2"),
       OR('Diagnosis times CPO 2022-24'!AA43="Negative alert", 'Diagnosis times CPO 2022-24'!AA43="Negative alert x2")),
    " -*",
IF(AND('Diagnosis times CPO 2022-24'!Z43="Negative outlier",
       'Diagnosis times CPO 2022-24'!AA43&lt;&gt;"Negative outlier"),
    " - -",
IF(AND('Diagnosis times CPO 2022-24'!Z43="Negative outlier",
       'Diagnosis times CPO 2022-24'!AA43="Negative outlier"),
    " - -*",
IF('Diagnosis times CPO 2022-24'!Z43="Not plotted",
    "Not plotted",
"")))))))))</f>
        <v/>
      </c>
      <c r="M15" s="323" t="str">
        <f>IF(AND('Referral 2022-24'!J15="Positive outlier",
        OR('Referral 2022-24'!K15="Positive outlier", 'Referral 2022-24'!K15="Positive alert x2")),
    " ++*",
IF(AND('Referral 2022-24'!J15="Positive outlier",
       'Referral 2022-24'!K15&lt;&gt;"Positive outlier"),
    " ++",
IF(AND(OR('Referral 2022-24'!J15="Positive alert", 'Referral 2022-24'!J15="Positive alert x2"),
       OR('Referral 2022-24'!K15="Positive alert", 'Referral 2022-24'!K15="Positive alert x2")),
    " +*",
IF(AND('Referral 2022-24'!J15="Positive alert",
       'Referral 2022-24'!K15&lt;&gt;"Positive alert"),
    " +",
IF(AND('Referral 2022-24'!J15="Negative alert",
       'Referral 2022-24'!K15&lt;&gt;"Negative alert"),
    " -",
IF(AND(OR('Referral 2022-24'!J15="Negative alert", 'Referral 2022-24'!J15="Negative alert x2"),
       OR('Referral 2022-24'!K15="Negative alert", 'Referral 2022-24'!K15="Negative alert x2")),
    " -*",
IF(AND('Referral 2022-24'!J15="Negative outlier",
       'Referral 2022-24'!K15&lt;&gt;"Negative outlier"),
    " - -",
IF(AND('Referral 2022-24'!J15="Negative outlier",
       'Referral 2022-24'!K15="Negative outlier"),
    " - -*",
IF('Referral 2022-24'!J15="Not plotted",
    "Not plotted",
"")))))))))</f>
        <v/>
      </c>
      <c r="N15" s="323" t="str">
        <f>IF(AND('Contact &amp; visit 2022-24'!H15="Positive outlier",
        OR('Contact &amp; visit 2022-24'!I15="Positive outlier", 'Contact &amp; visit 2022-24'!I15="Positive alert x2")),
    " ++*",
IF(AND('Contact &amp; visit 2022-24'!H15="Positive outlier",
       'Contact &amp; visit 2022-24'!I15&lt;&gt;"Positive outlier"),
    " ++",
IF(AND(OR('Contact &amp; visit 2022-24'!H15="Positive alert", 'Contact &amp; visit 2022-24'!H15="Positive alert x2"),
       OR('Contact &amp; visit 2022-24'!I15="Positive alert", 'Contact &amp; visit 2022-24'!I15="Positive alert x2")),
    " +*",
IF(AND('Contact &amp; visit 2022-24'!H15="Positive alert",
       'Contact &amp; visit 2022-24'!I15&lt;&gt;"Positive alert"),
    " +",
IF(AND('Contact &amp; visit 2022-24'!H15="Negative alert",
       'Contact &amp; visit 2022-24'!I15&lt;&gt;"Negative alert"),
    " -",
IF(AND(OR('Contact &amp; visit 2022-24'!H15="Negative alert", 'Contact &amp; visit 2022-24'!H15="Negative alert x2"),
       OR('Contact &amp; visit 2022-24'!I15="Negative alert", 'Contact &amp; visit 2022-24'!I15="Negative alert x2")),
    " -*",
IF(AND('Contact &amp; visit 2022-24'!H15="Negative outlier",
       'Contact &amp; visit 2022-24'!I15&lt;&gt;"Negative outlier"),
    " - -",
IF(AND('Contact &amp; visit 2022-24'!H15="Negative outlier",
       'Contact &amp; visit 2022-24'!I15="Negative outlier"),
    " - -*",
IF('Contact &amp; visit 2022-24'!H15="Not plotted",
    "Not plotted",
"")))))))))</f>
        <v/>
      </c>
      <c r="O15" s="367" t="str">
        <f>IF(AND('Contact &amp; visit 2022-24'!J39="Positive outlier",
        OR('Contact &amp; visit 2022-24'!K39="Positive outlier", 'Contact &amp; visit 2022-24'!K39="Positive alert x2")),
    " ++*",
IF(AND('Contact &amp; visit 2022-24'!J39="Positive outlier",
       'Contact &amp; visit 2022-24'!K39&lt;&gt;"Positive outlier"),
    " ++",
IF(AND(OR('Contact &amp; visit 2022-24'!J39="Positive alert", 'Contact &amp; visit 2022-24'!J39="Positive alert x2"),
       OR('Contact &amp; visit 2022-24'!K39="Positive alert", 'Contact &amp; visit 2022-24'!K39="Positive alert x2")),
    " +*",
IF(AND('Contact &amp; visit 2022-24'!J39="Positive alert",
       'Contact &amp; visit 2022-24'!K39&lt;&gt;"Positive alert"),
    " +",
IF(AND('Contact &amp; visit 2022-24'!J39="Negative alert",
       'Contact &amp; visit 2022-24'!K39&lt;&gt;"Negative alert"),
    " -",
IF(AND(OR('Contact &amp; visit 2022-24'!J39="Negative alert", 'Contact &amp; visit 2022-24'!J39="Negative alert x2"),
       OR('Contact &amp; visit 2022-24'!K39="Negative alert", 'Contact &amp; visit 2022-24'!K39="Negative alert x2")),
    " -*",
IF(AND('Contact &amp; visit 2022-24'!J39="Negative outlier",
       'Contact &amp; visit 2022-24'!K39&lt;&gt;"Negative outlier"),
    " - -",
IF(AND('Contact &amp; visit 2022-24'!J39="Negative outlier",
       'Contact &amp; visit 2022-24'!K39="Negative outlier"),
    " - -*",
IF('Contact &amp; visit 2022-24'!J39="Not plotted",
    "Not plotted",
"")))))))))</f>
        <v/>
      </c>
      <c r="P15" s="54"/>
      <c r="Q15" s="54"/>
      <c r="R15" s="54"/>
      <c r="S15" s="54"/>
      <c r="T15" s="54"/>
    </row>
    <row r="16" spans="2:20" ht="15.75" customHeight="1" x14ac:dyDescent="0.45">
      <c r="B16" s="373" t="s">
        <v>54</v>
      </c>
      <c r="C16" s="368" t="str">
        <f>IF(AND('Patient characteristics 2022-24'!N109="High outlier",
        OR('Patient characteristics 2022-24'!O109="High outlier", 'Patient characteristics 2022-24'!O109="High alert x2")),
    " ++*",
IF(AND('Patient characteristics 2022-24'!N109="High outlier",
       'Patient characteristics 2022-24'!O109&lt;&gt;"High outlier"),
    " ++",
IF(AND(OR('Patient characteristics 2022-24'!N109="High alert", 'Patient characteristics 2022-24'!N109="High alert x2"),
       OR('Patient characteristics 2022-24'!O109="High alert", 'Patient characteristics 2022-24'!O109="High alert x2")),
    " +*",
IF(AND('Patient characteristics 2022-24'!N109="High alert",
       'Patient characteristics 2022-24'!O109&lt;&gt;"High alert"),
    " +",
IF(AND('Patient characteristics 2022-24'!N109="Low alert",
       'Patient characteristics 2022-24'!O109&lt;&gt;"Low alert"),
    " -",
IF(AND(OR('Patient characteristics 2022-24'!N109="Low alert", 'Patient characteristics 2022-24'!N109="Low alert x2"),
       OR('Patient characteristics 2022-24'!O109="Low alert", 'Patient characteristics 2022-24'!O109="Low alert x2")),
    " -*",
IF(AND('Patient characteristics 2022-24'!N109="Low outlier",
       'Patient characteristics 2022-24'!O109&lt;&gt;"Low outlier"),
    " - -",
IF(AND('Patient characteristics 2022-24'!N109="Low outlier",
       'Patient characteristics 2022-24'!O109="Low outlier"),
    " - -*",
IF('Patient characteristics 2022-24'!N109="Not plotted",
    "Not plotted",
"")))))))))</f>
        <v xml:space="preserve"> ++*</v>
      </c>
      <c r="D16" s="368" t="str">
        <f>IF(AND('Consent 2022-24'!M17="Positive outlier",
        OR('Consent 2022-24'!N17="Positive outlier", 'Consent 2022-24'!N17="Positive alert x2")),
    " ++*",
IF(AND('Consent 2022-24'!M17="Positive outlier",
       'Consent 2022-24'!N17&lt;&gt;"Positive outlier"),
    " ++",
IF(AND(OR('Consent 2022-24'!M17="Positive alert", 'Consent 2022-24'!M17="Positive alert x2"),
       OR('Consent 2022-24'!N17="Positive alert", 'Consent 2022-24'!N17="Positive alert x2")),
    " +*",
IF(AND('Consent 2022-24'!M17="Positive alert",
       'Consent 2022-24'!N17&lt;&gt;"Positive alert"),
    " +",
IF(AND('Consent 2022-24'!M17="Negative alert",
       'Consent 2022-24'!N17&lt;&gt;"Negative alert"),
    " -",
IF(AND(OR('Consent 2022-24'!M17="Negative alert", 'Consent 2022-24'!M17="Negative alert x2"),
       OR('Consent 2022-24'!N17="Negative alert", 'Consent 2022-24'!N17="Negative alert x2")),
    " -*",
IF(AND('Consent 2022-24'!M17="Negative outlier",
       'Consent 2022-24'!N17&lt;&gt;"Negative outlier"),
    " - -",
IF(AND('Consent 2022-24'!M17="Negative outlier",
       'Consent 2022-24'!N17="Negative outlier"),
    " - -*",
IF('Consent 2022-24'!M17="Not plotted",
    "Not plotted",
"")))))))))</f>
        <v/>
      </c>
      <c r="E16" s="371" t="str">
        <f>IF(AND('Gestation 2022-24'!J16="Positive outlier",
        OR('Gestation 2022-24'!K16="Positive outlier", 'Gestation 2022-24'!K16="Positive alert x2")),
    " ++*",
IF(AND('Gestation 2022-24'!J16="Positive outlier",
       'Gestation 2022-24'!K16&lt;&gt;"Positive outlier"),
    " ++",
IF(AND(OR('Gestation 2022-24'!J16="Positive alert", 'Gestation 2022-24'!J16="Positive alert x2"),
       OR('Gestation 2022-24'!K16="Positive alert", 'Gestation 2022-24'!K16="Positive alert x2")),
    " +*",
IF(AND('Gestation 2022-24'!J16="Positive alert",
       'Gestation 2022-24'!K16&lt;&gt;"Positive alert"),
    " +",
IF(AND('Gestation 2022-24'!J16="Negative alert",
       'Gestation 2022-24'!K16&lt;&gt;"Negative alert"),
    " -",
IF(AND(OR('Gestation 2022-24'!J16="Negative alert", 'Gestation 2022-24'!J16="Negative alert x2"),
       OR('Gestation 2022-24'!K16="Negative alert", 'Gestation 2022-24'!K16="Negative alert x2")),
    " -*",
IF(AND('Gestation 2022-24'!J16="Negative outlier",
       'Gestation 2022-24'!K16&lt;&gt;"Negative outlier"),
    " - -",
IF(AND('Gestation 2022-24'!J16="Negative outlier",
       'Gestation 2022-24'!K16="Negative outlier"),
    " - -*",
IF('Gestation 2022-24'!J16="Not plotted",
    "Not plotted",
"")))))))))</f>
        <v xml:space="preserve"> ++*</v>
      </c>
      <c r="F16" s="323" t="str">
        <f>IF(AND('Birthweight 2022-24'!J16="Positive outlier",
        OR('Birthweight 2022-24'!K16="Positive outlier", 'Birthweight 2022-24'!K16="Positive alert x2")),
    " ++*",
IF(AND('Birthweight 2022-24'!J16="Positive outlier",
       'Birthweight 2022-24'!K16&lt;&gt;"Positive outlier"),
    " ++",
IF(AND(OR('Birthweight 2022-24'!J16="Positive alert", 'Birthweight 2022-24'!J16="Positive alert x2"),
       OR('Birthweight 2022-24'!K16="Positive alert", 'Birthweight 2022-24'!K16="Positive alert x2")),
    " +*",
IF(AND('Birthweight 2022-24'!J16="Positive alert",
       'Birthweight 2022-24'!K16&lt;&gt;"Positive alert"),
    " +",
IF(AND('Birthweight 2022-24'!J16="Negative alert",
       'Birthweight 2022-24'!K16&lt;&gt;"Negative alert"),
    " -",
IF(AND(OR('Birthweight 2022-24'!J16="Negative alert", 'Birthweight 2022-24'!J16="Negative alert x2"),
       OR('Birthweight 2022-24'!K16="Negative alert", 'Birthweight 2022-24'!K16="Negative alert x2")),
    " -*",
IF(AND('Birthweight 2022-24'!J16="Negative outlier",
       'Birthweight 2022-24'!K16&lt;&gt;"Negative outlier"),
    " - -",
IF(AND('Birthweight 2022-24'!J16="Negative outlier",
       'Birthweight 2022-24'!K16="Negative outlier"),
    " - -*",
IF('Birthweight 2022-24'!J16="Not plotted",
    "Not plotted",
"")))))))))</f>
        <v xml:space="preserve"> ++*</v>
      </c>
      <c r="G16" s="323" t="str">
        <f>IF(AND('Diagnosis times 2022-24'!H16="Positive outlier",
        OR('Diagnosis times 2022-24'!I16="Positive outlier", 'Diagnosis times 2022-24'!I16="Positive alert x2")),
    " ++*",
IF(AND('Diagnosis times 2022-24'!H16="Positive outlier",
       'Diagnosis times 2022-24'!I16&lt;&gt;"Positive outlier"),
    " ++",
IF(AND(OR('Diagnosis times 2022-24'!H16="Positive alert", 'Diagnosis times 2022-24'!H16="Positive alert x2"),
       OR('Diagnosis times 2022-24'!I16="Positive alert", 'Diagnosis times 2022-24'!I16="Positive alert x2")),
    " +*",
IF(AND('Diagnosis times 2022-24'!H16="Positive alert",
       'Diagnosis times 2022-24'!I16&lt;&gt;"Positive alert"),
    " +",
IF(AND('Diagnosis times 2022-24'!H16="Negative alert",
       'Diagnosis times 2022-24'!I16&lt;&gt;"Negative alert"),
    " -",
IF(AND(OR('Diagnosis times 2022-24'!H16="Negative alert", 'Diagnosis times 2022-24'!H16="Negative alert x2"),
       OR('Diagnosis times 2022-24'!I16="Negative alert", 'Diagnosis times 2022-24'!I16="Negative alert x2")),
    " -*",
IF(AND('Diagnosis times 2022-24'!H16="Negative outlier",
       'Diagnosis times 2022-24'!I16&lt;&gt;"Negative outlier"),
    " - -",
IF(AND('Diagnosis times 2022-24'!H16="Negative outlier",
       'Diagnosis times 2022-24'!I16="Negative outlier"),
    " - -*",
IF('Diagnosis times 2022-24'!H16="Not plotted",
    "Not plotted",
"")))))))))</f>
        <v/>
      </c>
      <c r="H16" s="323" t="str">
        <f>IF(AND('Referral 2022-24'!F16="Positive outlier",
        OR('Referral 2022-24'!G16="Positive outlier", 'Referral 2022-24'!G16="Positive alert x2")),
    " ++*",
IF(AND('Referral 2022-24'!F16="Positive outlier",
       'Referral 2022-24'!G16&lt;&gt;"Positive outlier"),
    " ++",
IF(AND(OR('Referral 2022-24'!F16="Positive alert", 'Referral 2022-24'!F16="Positive alert x2"),
       OR('Referral 2022-24'!G16="Positive alert", 'Referral 2022-24'!G16="Positive alert x2")),
    " +*",
IF(AND('Referral 2022-24'!F16="Positive alert",
       'Referral 2022-24'!G16&lt;&gt;"Positive alert"),
    " +",
IF(AND('Referral 2022-24'!F16="Negative alert",
       'Referral 2022-24'!G16&lt;&gt;"Negative alert"),
    " -",
IF(AND(OR('Referral 2022-24'!F16="Negative alert", 'Referral 2022-24'!F16="Negative alert x2"),
       OR('Referral 2022-24'!G16="Negative alert", 'Referral 2022-24'!G16="Negative alert x2")),
    " -*",
IF(AND('Referral 2022-24'!F16="Negative outlier",
       'Referral 2022-24'!G16&lt;&gt;"Negative outlier"),
    " - -",
IF(AND('Referral 2022-24'!F16="Negative outlier",
       'Referral 2022-24'!G16="Negative outlier"),
    " - -*",
IF('Referral 2022-24'!F16="Not plotted",
    "Not plotted",
"")))))))))</f>
        <v/>
      </c>
      <c r="I16" s="367" t="str">
        <f>IF(AND('Contact &amp; visit 2022-24'!F40="Positive outlier",
        OR('Contact &amp; visit 2022-24'!G40="Positive outlier", 'Contact &amp; visit 2022-24'!G40="Positive alert x2")),
    " ++*",
IF(AND('Contact &amp; visit 2022-24'!F40="Positive outlier",
       'Contact &amp; visit 2022-24'!G40&lt;&gt;"Positive outlier"),
    " ++",
IF(AND(OR('Contact &amp; visit 2022-24'!F40="Positive alert", 'Contact &amp; visit 2022-24'!F40="Positive alert x2"),
       OR('Contact &amp; visit 2022-24'!G40="Positive alert", 'Contact &amp; visit 2022-24'!G40="Positive alert x2")),
    " +*",
IF(AND('Contact &amp; visit 2022-24'!F40="Positive alert",
       'Contact &amp; visit 2022-24'!G40&lt;&gt;"Positive alert"),
    " +",
IF(AND('Contact &amp; visit 2022-24'!F40="Negative alert",
       'Contact &amp; visit 2022-24'!G40&lt;&gt;"Negative alert"),
    " -",
IF(AND(OR('Contact &amp; visit 2022-24'!F40="Negative alert", 'Contact &amp; visit 2022-24'!F40="Negative alert x2"),
       OR('Contact &amp; visit 2022-24'!G40="Negative alert", 'Contact &amp; visit 2022-24'!G40="Negative alert x2")),
    " -*",
IF(AND('Contact &amp; visit 2022-24'!F40="Negative outlier",
       'Contact &amp; visit 2022-24'!G40&lt;&gt;"Negative outlier"),
    " - -",
IF(AND('Contact &amp; visit 2022-24'!F40="Negative outlier",
       'Contact &amp; visit 2022-24'!G40="Negative outlier"),
    " - -*",
IF('Contact &amp; visit 2022-24'!F40="Not plotted",
    "Not plotted",
"")))))))))</f>
        <v/>
      </c>
      <c r="J16" s="371" t="str">
        <f>IF(AND('Diagnosis times 2022-24'!F42="Positive outlier",
        OR('Diagnosis times 2022-24'!G42="Positive outlier", 'Diagnosis times 2022-24'!G42="Positive alert x2")),
    " ++*",
IF(AND('Diagnosis times 2022-24'!F42="Positive outlier",
       'Diagnosis times 2022-24'!G42&lt;&gt;"Positive outlier"),
    " ++",
IF(AND(OR('Diagnosis times 2022-24'!F42="Positive alert", 'Diagnosis times 2022-24'!F42="Positive alert x2"),
       OR('Diagnosis times 2022-24'!G42="Positive alert", 'Diagnosis times 2022-24'!G42="Positive alert x2")),
    " +*",
IF(AND('Diagnosis times 2022-24'!F42="Positive alert",
       'Diagnosis times 2022-24'!G42&lt;&gt;"Positive alert"),
    " +",
IF(AND('Diagnosis times 2022-24'!F42="Negative alert",
       'Diagnosis times 2022-24'!G42&lt;&gt;"Negative alert"),
    " -",
IF(AND(OR('Diagnosis times 2022-24'!F42="Negative alert", 'Diagnosis times 2022-24'!F42="Negative alert x2"),
       OR('Diagnosis times 2022-24'!G42="Negative alert", 'Diagnosis times 2022-24'!G42="Negative alert x2")),
    " -*",
IF(AND('Diagnosis times 2022-24'!F42="Negative outlier",
       'Diagnosis times 2022-24'!G42&lt;&gt;"Negative outlier"),
    " - -",
IF(AND('Diagnosis times 2022-24'!F42="Negative outlier",
       'Diagnosis times 2022-24'!G42="Negative outlier"),
    " - -*",
IF('Diagnosis times 2022-24'!F42="Not plotted",
    "Not plotted",
"")))))))))</f>
        <v/>
      </c>
      <c r="K16" s="323" t="str">
        <f>IF(AND('Diagnosis times CPO 2022-24'!V44="Positive outlier",
        OR('Diagnosis times CPO 2022-24'!W44="Positive outlier", 'Diagnosis times CPO 2022-24'!W44="Positive alert x2")),
    " ++*",
IF(AND('Diagnosis times CPO 2022-24'!V44="Positive outlier",
       'Diagnosis times CPO 2022-24'!W44&lt;&gt;"Positive outlier"),
    " ++",
IF(AND(OR('Diagnosis times CPO 2022-24'!V44="Positive alert", 'Diagnosis times CPO 2022-24'!V44="Positive alert x2"),
       OR('Diagnosis times CPO 2022-24'!W44="Positive alert", 'Diagnosis times CPO 2022-24'!W44="Positive alert x2")),
    " +*",
IF(AND('Diagnosis times CPO 2022-24'!V44="Positive alert",
       'Diagnosis times CPO 2022-24'!W44&lt;&gt;"Positive alert"),
    " +",
IF(AND('Diagnosis times CPO 2022-24'!V44="Negative alert",
       'Diagnosis times CPO 2022-24'!W44&lt;&gt;"Negative alert"),
    " -",
IF(AND(OR('Diagnosis times CPO 2022-24'!V44="Negative alert", 'Diagnosis times CPO 2022-24'!V44="Negative alert x2"),
       OR('Diagnosis times CPO 2022-24'!W44="Negative alert", 'Diagnosis times CPO 2022-24'!W44="Negative alert x2")),
    " -*",
IF(AND('Diagnosis times CPO 2022-24'!V44="Negative outlier",
       'Diagnosis times CPO 2022-24'!W44&lt;&gt;"Negative outlier"),
    " - -",
IF(AND('Diagnosis times CPO 2022-24'!V44="Negative outlier",
       'Diagnosis times CPO 2022-24'!W44="Negative outlier"),
    " - -*",
IF('Diagnosis times CPO 2022-24'!V44="Not plotted",
    "Not plotted",
"")))))))))</f>
        <v/>
      </c>
      <c r="L16" s="323" t="str">
        <f>IF(AND('Diagnosis times CPO 2022-24'!Z44="Positive outlier",
        OR('Diagnosis times CPO 2022-24'!AA44="Positive outlier", 'Diagnosis times CPO 2022-24'!AA44="Positive alert x2")),
    " ++*",
IF(AND('Diagnosis times CPO 2022-24'!Z44="Positive outlier",
       'Diagnosis times CPO 2022-24'!AA44&lt;&gt;"Positive outlier"),
    " ++",
IF(AND(OR('Diagnosis times CPO 2022-24'!Z44="Positive alert", 'Diagnosis times CPO 2022-24'!Z44="Positive alert x2"),
       OR('Diagnosis times CPO 2022-24'!AA44="Positive alert", 'Diagnosis times CPO 2022-24'!AA44="Positive alert x2")),
    " +*",
IF(AND('Diagnosis times CPO 2022-24'!Z44="Positive alert",
       'Diagnosis times CPO 2022-24'!AA44&lt;&gt;"Positive alert"),
    " +",
IF(AND('Diagnosis times CPO 2022-24'!Z44="Negative alert",
       'Diagnosis times CPO 2022-24'!AA44&lt;&gt;"Negative alert"),
    " -",
IF(AND(OR('Diagnosis times CPO 2022-24'!Z44="Negative alert", 'Diagnosis times CPO 2022-24'!Z44="Negative alert x2"),
       OR('Diagnosis times CPO 2022-24'!AA44="Negative alert", 'Diagnosis times CPO 2022-24'!AA44="Negative alert x2")),
    " -*",
IF(AND('Diagnosis times CPO 2022-24'!Z44="Negative outlier",
       'Diagnosis times CPO 2022-24'!AA44&lt;&gt;"Negative outlier"),
    " - -",
IF(AND('Diagnosis times CPO 2022-24'!Z44="Negative outlier",
       'Diagnosis times CPO 2022-24'!AA44="Negative outlier"),
    " - -*",
IF('Diagnosis times CPO 2022-24'!Z44="Not plotted",
    "Not plotted",
"")))))))))</f>
        <v/>
      </c>
      <c r="M16" s="323" t="str">
        <f>IF(AND('Referral 2022-24'!J16="Positive outlier",
        OR('Referral 2022-24'!K16="Positive outlier", 'Referral 2022-24'!K16="Positive alert x2")),
    " ++*",
IF(AND('Referral 2022-24'!J16="Positive outlier",
       'Referral 2022-24'!K16&lt;&gt;"Positive outlier"),
    " ++",
IF(AND(OR('Referral 2022-24'!J16="Positive alert", 'Referral 2022-24'!J16="Positive alert x2"),
       OR('Referral 2022-24'!K16="Positive alert", 'Referral 2022-24'!K16="Positive alert x2")),
    " +*",
IF(AND('Referral 2022-24'!J16="Positive alert",
       'Referral 2022-24'!K16&lt;&gt;"Positive alert"),
    " +",
IF(AND('Referral 2022-24'!J16="Negative alert",
       'Referral 2022-24'!K16&lt;&gt;"Negative alert"),
    " -",
IF(AND(OR('Referral 2022-24'!J16="Negative alert", 'Referral 2022-24'!J16="Negative alert x2"),
       OR('Referral 2022-24'!K16="Negative alert", 'Referral 2022-24'!K16="Negative alert x2")),
    " -*",
IF(AND('Referral 2022-24'!J16="Negative outlier",
       'Referral 2022-24'!K16&lt;&gt;"Negative outlier"),
    " - -",
IF(AND('Referral 2022-24'!J16="Negative outlier",
       'Referral 2022-24'!K16="Negative outlier"),
    " - -*",
IF('Referral 2022-24'!J16="Not plotted",
    "Not plotted",
"")))))))))</f>
        <v/>
      </c>
      <c r="N16" s="323" t="str">
        <f>IF(AND('Contact &amp; visit 2022-24'!H16="Positive outlier",
        OR('Contact &amp; visit 2022-24'!I16="Positive outlier", 'Contact &amp; visit 2022-24'!I16="Positive alert x2")),
    " ++*",
IF(AND('Contact &amp; visit 2022-24'!H16="Positive outlier",
       'Contact &amp; visit 2022-24'!I16&lt;&gt;"Positive outlier"),
    " ++",
IF(AND(OR('Contact &amp; visit 2022-24'!H16="Positive alert", 'Contact &amp; visit 2022-24'!H16="Positive alert x2"),
       OR('Contact &amp; visit 2022-24'!I16="Positive alert", 'Contact &amp; visit 2022-24'!I16="Positive alert x2")),
    " +*",
IF(AND('Contact &amp; visit 2022-24'!H16="Positive alert",
       'Contact &amp; visit 2022-24'!I16&lt;&gt;"Positive alert"),
    " +",
IF(AND('Contact &amp; visit 2022-24'!H16="Negative alert",
       'Contact &amp; visit 2022-24'!I16&lt;&gt;"Negative alert"),
    " -",
IF(AND(OR('Contact &amp; visit 2022-24'!H16="Negative alert", 'Contact &amp; visit 2022-24'!H16="Negative alert x2"),
       OR('Contact &amp; visit 2022-24'!I16="Negative alert", 'Contact &amp; visit 2022-24'!I16="Negative alert x2")),
    " -*",
IF(AND('Contact &amp; visit 2022-24'!H16="Negative outlier",
       'Contact &amp; visit 2022-24'!I16&lt;&gt;"Negative outlier"),
    " - -",
IF(AND('Contact &amp; visit 2022-24'!H16="Negative outlier",
       'Contact &amp; visit 2022-24'!I16="Negative outlier"),
    " - -*",
IF('Contact &amp; visit 2022-24'!H16="Not plotted",
    "Not plotted",
"")))))))))</f>
        <v/>
      </c>
      <c r="O16" s="367" t="str">
        <f>IF(AND('Contact &amp; visit 2022-24'!J40="Positive outlier",
        OR('Contact &amp; visit 2022-24'!K40="Positive outlier", 'Contact &amp; visit 2022-24'!K40="Positive alert x2")),
    " ++*",
IF(AND('Contact &amp; visit 2022-24'!J40="Positive outlier",
       'Contact &amp; visit 2022-24'!K40&lt;&gt;"Positive outlier"),
    " ++",
IF(AND(OR('Contact &amp; visit 2022-24'!J40="Positive alert", 'Contact &amp; visit 2022-24'!J40="Positive alert x2"),
       OR('Contact &amp; visit 2022-24'!K40="Positive alert", 'Contact &amp; visit 2022-24'!K40="Positive alert x2")),
    " +*",
IF(AND('Contact &amp; visit 2022-24'!J40="Positive alert",
       'Contact &amp; visit 2022-24'!K40&lt;&gt;"Positive alert"),
    " +",
IF(AND('Contact &amp; visit 2022-24'!J40="Negative alert",
       'Contact &amp; visit 2022-24'!K40&lt;&gt;"Negative alert"),
    " -",
IF(AND(OR('Contact &amp; visit 2022-24'!J40="Negative alert", 'Contact &amp; visit 2022-24'!J40="Negative alert x2"),
       OR('Contact &amp; visit 2022-24'!K40="Negative alert", 'Contact &amp; visit 2022-24'!K40="Negative alert x2")),
    " -*",
IF(AND('Contact &amp; visit 2022-24'!J40="Negative outlier",
       'Contact &amp; visit 2022-24'!K40&lt;&gt;"Negative outlier"),
    " - -",
IF(AND('Contact &amp; visit 2022-24'!J40="Negative outlier",
       'Contact &amp; visit 2022-24'!K40="Negative outlier"),
    " - -*",
IF('Contact &amp; visit 2022-24'!J40="Not plotted",
    "Not plotted",
"")))))))))</f>
        <v/>
      </c>
      <c r="P16" s="54"/>
      <c r="Q16" s="54"/>
      <c r="R16" s="54"/>
      <c r="S16" s="54"/>
      <c r="T16" s="54"/>
    </row>
    <row r="17" spans="2:20" ht="15.75" customHeight="1" x14ac:dyDescent="0.45">
      <c r="B17" s="373" t="s">
        <v>55</v>
      </c>
      <c r="C17" s="368" t="str">
        <f>IF(AND('Patient characteristics 2022-24'!N110="High outlier",
        OR('Patient characteristics 2022-24'!O110="High outlier", 'Patient characteristics 2022-24'!O110="High alert x2")),
    " ++*",
IF(AND('Patient characteristics 2022-24'!N110="High outlier",
       'Patient characteristics 2022-24'!O110&lt;&gt;"High outlier"),
    " ++",
IF(AND(OR('Patient characteristics 2022-24'!N110="High alert", 'Patient characteristics 2022-24'!N110="High alert x2"),
       OR('Patient characteristics 2022-24'!O110="High alert", 'Patient characteristics 2022-24'!O110="High alert x2")),
    " +*",
IF(AND('Patient characteristics 2022-24'!N110="High alert",
       'Patient characteristics 2022-24'!O110&lt;&gt;"High alert"),
    " +",
IF(AND('Patient characteristics 2022-24'!N110="Low alert",
       'Patient characteristics 2022-24'!O110&lt;&gt;"Low alert"),
    " -",
IF(AND(OR('Patient characteristics 2022-24'!N110="Low alert", 'Patient characteristics 2022-24'!N110="Low alert x2"),
       OR('Patient characteristics 2022-24'!O110="Low alert", 'Patient characteristics 2022-24'!O110="Low alert x2")),
    " -*",
IF(AND('Patient characteristics 2022-24'!N110="Low outlier",
       'Patient characteristics 2022-24'!O110&lt;&gt;"Low outlier"),
    " - -",
IF(AND('Patient characteristics 2022-24'!N110="Low outlier",
       'Patient characteristics 2022-24'!O110="Low outlier"),
    " - -*",
IF('Patient characteristics 2022-24'!N110="Not plotted",
    "Not plotted",
"")))))))))</f>
        <v/>
      </c>
      <c r="D17" s="368" t="str">
        <f>IF(AND('Consent 2022-24'!M18="Positive outlier",
        OR('Consent 2022-24'!N18="Positive outlier", 'Consent 2022-24'!N18="Positive alert x2")),
    " ++*",
IF(AND('Consent 2022-24'!M18="Positive outlier",
       'Consent 2022-24'!N18&lt;&gt;"Positive outlier"),
    " ++",
IF(AND(OR('Consent 2022-24'!M18="Positive alert", 'Consent 2022-24'!M18="Positive alert x2"),
       OR('Consent 2022-24'!N18="Positive alert", 'Consent 2022-24'!N18="Positive alert x2")),
    " +*",
IF(AND('Consent 2022-24'!M18="Positive alert",
       'Consent 2022-24'!N18&lt;&gt;"Positive alert"),
    " +",
IF(AND('Consent 2022-24'!M18="Negative alert",
       'Consent 2022-24'!N18&lt;&gt;"Negative alert"),
    " -",
IF(AND(OR('Consent 2022-24'!M18="Negative alert", 'Consent 2022-24'!M18="Negative alert x2"),
       OR('Consent 2022-24'!N18="Negative alert", 'Consent 2022-24'!N18="Negative alert x2")),
    " -*",
IF(AND('Consent 2022-24'!M18="Negative outlier",
       'Consent 2022-24'!N18&lt;&gt;"Negative outlier"),
    " - -",
IF(AND('Consent 2022-24'!M18="Negative outlier",
       'Consent 2022-24'!N18="Negative outlier"),
    " - -*",
IF('Consent 2022-24'!M18="Not plotted",
    "Not plotted",
"")))))))))</f>
        <v/>
      </c>
      <c r="E17" s="371" t="str">
        <f>IF(AND('Gestation 2022-24'!J17="Positive outlier",
        OR('Gestation 2022-24'!K17="Positive outlier", 'Gestation 2022-24'!K17="Positive alert x2")),
    " ++*",
IF(AND('Gestation 2022-24'!J17="Positive outlier",
       'Gestation 2022-24'!K17&lt;&gt;"Positive outlier"),
    " ++",
IF(AND(OR('Gestation 2022-24'!J17="Positive alert", 'Gestation 2022-24'!J17="Positive alert x2"),
       OR('Gestation 2022-24'!K17="Positive alert", 'Gestation 2022-24'!K17="Positive alert x2")),
    " +*",
IF(AND('Gestation 2022-24'!J17="Positive alert",
       'Gestation 2022-24'!K17&lt;&gt;"Positive alert"),
    " +",
IF(AND('Gestation 2022-24'!J17="Negative alert",
       'Gestation 2022-24'!K17&lt;&gt;"Negative alert"),
    " -",
IF(AND(OR('Gestation 2022-24'!J17="Negative alert", 'Gestation 2022-24'!J17="Negative alert x2"),
       OR('Gestation 2022-24'!K17="Negative alert", 'Gestation 2022-24'!K17="Negative alert x2")),
    " -*",
IF(AND('Gestation 2022-24'!J17="Negative outlier",
       'Gestation 2022-24'!K17&lt;&gt;"Negative outlier"),
    " - -",
IF(AND('Gestation 2022-24'!J17="Negative outlier",
       'Gestation 2022-24'!K17="Negative outlier"),
    " - -*",
IF('Gestation 2022-24'!J17="Not plotted",
    "Not plotted",
"")))))))))</f>
        <v xml:space="preserve"> ++*</v>
      </c>
      <c r="F17" s="323" t="str">
        <f>IF(AND('Birthweight 2022-24'!J17="Positive outlier",
        OR('Birthweight 2022-24'!K17="Positive outlier", 'Birthweight 2022-24'!K17="Positive alert x2")),
    " ++*",
IF(AND('Birthweight 2022-24'!J17="Positive outlier",
       'Birthweight 2022-24'!K17&lt;&gt;"Positive outlier"),
    " ++",
IF(AND(OR('Birthweight 2022-24'!J17="Positive alert", 'Birthweight 2022-24'!J17="Positive alert x2"),
       OR('Birthweight 2022-24'!K17="Positive alert", 'Birthweight 2022-24'!K17="Positive alert x2")),
    " +*",
IF(AND('Birthweight 2022-24'!J17="Positive alert",
       'Birthweight 2022-24'!K17&lt;&gt;"Positive alert"),
    " +",
IF(AND('Birthweight 2022-24'!J17="Negative alert",
       'Birthweight 2022-24'!K17&lt;&gt;"Negative alert"),
    " -",
IF(AND(OR('Birthweight 2022-24'!J17="Negative alert", 'Birthweight 2022-24'!J17="Negative alert x2"),
       OR('Birthweight 2022-24'!K17="Negative alert", 'Birthweight 2022-24'!K17="Negative alert x2")),
    " -*",
IF(AND('Birthweight 2022-24'!J17="Negative outlier",
       'Birthweight 2022-24'!K17&lt;&gt;"Negative outlier"),
    " - -",
IF(AND('Birthweight 2022-24'!J17="Negative outlier",
       'Birthweight 2022-24'!K17="Negative outlier"),
    " - -*",
IF('Birthweight 2022-24'!J17="Not plotted",
    "Not plotted",
"")))))))))</f>
        <v xml:space="preserve"> ++*</v>
      </c>
      <c r="G17" s="323" t="str">
        <f>IF(AND('Diagnosis times 2022-24'!H17="Positive outlier",
        OR('Diagnosis times 2022-24'!I17="Positive outlier", 'Diagnosis times 2022-24'!I17="Positive alert x2")),
    " ++*",
IF(AND('Diagnosis times 2022-24'!H17="Positive outlier",
       'Diagnosis times 2022-24'!I17&lt;&gt;"Positive outlier"),
    " ++",
IF(AND(OR('Diagnosis times 2022-24'!H17="Positive alert", 'Diagnosis times 2022-24'!H17="Positive alert x2"),
       OR('Diagnosis times 2022-24'!I17="Positive alert", 'Diagnosis times 2022-24'!I17="Positive alert x2")),
    " +*",
IF(AND('Diagnosis times 2022-24'!H17="Positive alert",
       'Diagnosis times 2022-24'!I17&lt;&gt;"Positive alert"),
    " +",
IF(AND('Diagnosis times 2022-24'!H17="Negative alert",
       'Diagnosis times 2022-24'!I17&lt;&gt;"Negative alert"),
    " -",
IF(AND(OR('Diagnosis times 2022-24'!H17="Negative alert", 'Diagnosis times 2022-24'!H17="Negative alert x2"),
       OR('Diagnosis times 2022-24'!I17="Negative alert", 'Diagnosis times 2022-24'!I17="Negative alert x2")),
    " -*",
IF(AND('Diagnosis times 2022-24'!H17="Negative outlier",
       'Diagnosis times 2022-24'!I17&lt;&gt;"Negative outlier"),
    " - -",
IF(AND('Diagnosis times 2022-24'!H17="Negative outlier",
       'Diagnosis times 2022-24'!I17="Negative outlier"),
    " - -*",
IF('Diagnosis times 2022-24'!H17="Not plotted",
    "Not plotted",
"")))))))))</f>
        <v/>
      </c>
      <c r="H17" s="323" t="str">
        <f>IF(AND('Referral 2022-24'!F17="Positive outlier",
        OR('Referral 2022-24'!G17="Positive outlier", 'Referral 2022-24'!G17="Positive alert x2")),
    " ++*",
IF(AND('Referral 2022-24'!F17="Positive outlier",
       'Referral 2022-24'!G17&lt;&gt;"Positive outlier"),
    " ++",
IF(AND(OR('Referral 2022-24'!F17="Positive alert", 'Referral 2022-24'!F17="Positive alert x2"),
       OR('Referral 2022-24'!G17="Positive alert", 'Referral 2022-24'!G17="Positive alert x2")),
    " +*",
IF(AND('Referral 2022-24'!F17="Positive alert",
       'Referral 2022-24'!G17&lt;&gt;"Positive alert"),
    " +",
IF(AND('Referral 2022-24'!F17="Negative alert",
       'Referral 2022-24'!G17&lt;&gt;"Negative alert"),
    " -",
IF(AND(OR('Referral 2022-24'!F17="Negative alert", 'Referral 2022-24'!F17="Negative alert x2"),
       OR('Referral 2022-24'!G17="Negative alert", 'Referral 2022-24'!G17="Negative alert x2")),
    " -*",
IF(AND('Referral 2022-24'!F17="Negative outlier",
       'Referral 2022-24'!G17&lt;&gt;"Negative outlier"),
    " - -",
IF(AND('Referral 2022-24'!F17="Negative outlier",
       'Referral 2022-24'!G17="Negative outlier"),
    " - -*",
IF('Referral 2022-24'!F17="Not plotted",
    "Not plotted",
"")))))))))</f>
        <v/>
      </c>
      <c r="I17" s="367" t="str">
        <f>IF(AND('Contact &amp; visit 2022-24'!F41="Positive outlier",
        OR('Contact &amp; visit 2022-24'!G41="Positive outlier", 'Contact &amp; visit 2022-24'!G41="Positive alert x2")),
    " ++*",
IF(AND('Contact &amp; visit 2022-24'!F41="Positive outlier",
       'Contact &amp; visit 2022-24'!G41&lt;&gt;"Positive outlier"),
    " ++",
IF(AND(OR('Contact &amp; visit 2022-24'!F41="Positive alert", 'Contact &amp; visit 2022-24'!F41="Positive alert x2"),
       OR('Contact &amp; visit 2022-24'!G41="Positive alert", 'Contact &amp; visit 2022-24'!G41="Positive alert x2")),
    " +*",
IF(AND('Contact &amp; visit 2022-24'!F41="Positive alert",
       'Contact &amp; visit 2022-24'!G41&lt;&gt;"Positive alert"),
    " +",
IF(AND('Contact &amp; visit 2022-24'!F41="Negative alert",
       'Contact &amp; visit 2022-24'!G41&lt;&gt;"Negative alert"),
    " -",
IF(AND(OR('Contact &amp; visit 2022-24'!F41="Negative alert", 'Contact &amp; visit 2022-24'!F41="Negative alert x2"),
       OR('Contact &amp; visit 2022-24'!G41="Negative alert", 'Contact &amp; visit 2022-24'!G41="Negative alert x2")),
    " -*",
IF(AND('Contact &amp; visit 2022-24'!F41="Negative outlier",
       'Contact &amp; visit 2022-24'!G41&lt;&gt;"Negative outlier"),
    " - -",
IF(AND('Contact &amp; visit 2022-24'!F41="Negative outlier",
       'Contact &amp; visit 2022-24'!G41="Negative outlier"),
    " - -*",
IF('Contact &amp; visit 2022-24'!F41="Not plotted",
    "Not plotted",
"")))))))))</f>
        <v/>
      </c>
      <c r="J17" s="371" t="str">
        <f>IF(AND('Diagnosis times 2022-24'!F43="Positive outlier",
        OR('Diagnosis times 2022-24'!G43="Positive outlier", 'Diagnosis times 2022-24'!G43="Positive alert x2")),
    " ++*",
IF(AND('Diagnosis times 2022-24'!F43="Positive outlier",
       'Diagnosis times 2022-24'!G43&lt;&gt;"Positive outlier"),
    " ++",
IF(AND(OR('Diagnosis times 2022-24'!F43="Positive alert", 'Diagnosis times 2022-24'!F43="Positive alert x2"),
       OR('Diagnosis times 2022-24'!G43="Positive alert", 'Diagnosis times 2022-24'!G43="Positive alert x2")),
    " +*",
IF(AND('Diagnosis times 2022-24'!F43="Positive alert",
       'Diagnosis times 2022-24'!G43&lt;&gt;"Positive alert"),
    " +",
IF(AND('Diagnosis times 2022-24'!F43="Negative alert",
       'Diagnosis times 2022-24'!G43&lt;&gt;"Negative alert"),
    " -",
IF(AND(OR('Diagnosis times 2022-24'!F43="Negative alert", 'Diagnosis times 2022-24'!F43="Negative alert x2"),
       OR('Diagnosis times 2022-24'!G43="Negative alert", 'Diagnosis times 2022-24'!G43="Negative alert x2")),
    " -*",
IF(AND('Diagnosis times 2022-24'!F43="Negative outlier",
       'Diagnosis times 2022-24'!G43&lt;&gt;"Negative outlier"),
    " - -",
IF(AND('Diagnosis times 2022-24'!F43="Negative outlier",
       'Diagnosis times 2022-24'!G43="Negative outlier"),
    " - -*",
IF('Diagnosis times 2022-24'!F43="Not plotted",
    "Not plotted",
"")))))))))</f>
        <v/>
      </c>
      <c r="K17" s="323" t="str">
        <f>IF(AND('Diagnosis times CPO 2022-24'!V45="Positive outlier",
        OR('Diagnosis times CPO 2022-24'!W45="Positive outlier", 'Diagnosis times CPO 2022-24'!W45="Positive alert x2")),
    " ++*",
IF(AND('Diagnosis times CPO 2022-24'!V45="Positive outlier",
       'Diagnosis times CPO 2022-24'!W45&lt;&gt;"Positive outlier"),
    " ++",
IF(AND(OR('Diagnosis times CPO 2022-24'!V45="Positive alert", 'Diagnosis times CPO 2022-24'!V45="Positive alert x2"),
       OR('Diagnosis times CPO 2022-24'!W45="Positive alert", 'Diagnosis times CPO 2022-24'!W45="Positive alert x2")),
    " +*",
IF(AND('Diagnosis times CPO 2022-24'!V45="Positive alert",
       'Diagnosis times CPO 2022-24'!W45&lt;&gt;"Positive alert"),
    " +",
IF(AND('Diagnosis times CPO 2022-24'!V45="Negative alert",
       'Diagnosis times CPO 2022-24'!W45&lt;&gt;"Negative alert"),
    " -",
IF(AND(OR('Diagnosis times CPO 2022-24'!V45="Negative alert", 'Diagnosis times CPO 2022-24'!V45="Negative alert x2"),
       OR('Diagnosis times CPO 2022-24'!W45="Negative alert", 'Diagnosis times CPO 2022-24'!W45="Negative alert x2")),
    " -*",
IF(AND('Diagnosis times CPO 2022-24'!V45="Negative outlier",
       'Diagnosis times CPO 2022-24'!W45&lt;&gt;"Negative outlier"),
    " - -",
IF(AND('Diagnosis times CPO 2022-24'!V45="Negative outlier",
       'Diagnosis times CPO 2022-24'!W45="Negative outlier"),
    " - -*",
IF('Diagnosis times CPO 2022-24'!V45="Not plotted",
    "Not plotted",
"")))))))))</f>
        <v/>
      </c>
      <c r="L17" s="323" t="str">
        <f>IF(AND('Diagnosis times CPO 2022-24'!Z45="Positive outlier",
        OR('Diagnosis times CPO 2022-24'!AA45="Positive outlier", 'Diagnosis times CPO 2022-24'!AA45="Positive alert x2")),
    " ++*",
IF(AND('Diagnosis times CPO 2022-24'!Z45="Positive outlier",
       'Diagnosis times CPO 2022-24'!AA45&lt;&gt;"Positive outlier"),
    " ++",
IF(AND(OR('Diagnosis times CPO 2022-24'!Z45="Positive alert", 'Diagnosis times CPO 2022-24'!Z45="Positive alert x2"),
       OR('Diagnosis times CPO 2022-24'!AA45="Positive alert", 'Diagnosis times CPO 2022-24'!AA45="Positive alert x2")),
    " +*",
IF(AND('Diagnosis times CPO 2022-24'!Z45="Positive alert",
       'Diagnosis times CPO 2022-24'!AA45&lt;&gt;"Positive alert"),
    " +",
IF(AND('Diagnosis times CPO 2022-24'!Z45="Negative alert",
       'Diagnosis times CPO 2022-24'!AA45&lt;&gt;"Negative alert"),
    " -",
IF(AND(OR('Diagnosis times CPO 2022-24'!Z45="Negative alert", 'Diagnosis times CPO 2022-24'!Z45="Negative alert x2"),
       OR('Diagnosis times CPO 2022-24'!AA45="Negative alert", 'Diagnosis times CPO 2022-24'!AA45="Negative alert x2")),
    " -*",
IF(AND('Diagnosis times CPO 2022-24'!Z45="Negative outlier",
       'Diagnosis times CPO 2022-24'!AA45&lt;&gt;"Negative outlier"),
    " - -",
IF(AND('Diagnosis times CPO 2022-24'!Z45="Negative outlier",
       'Diagnosis times CPO 2022-24'!AA45="Negative outlier"),
    " - -*",
IF('Diagnosis times CPO 2022-24'!Z45="Not plotted",
    "Not plotted",
"")))))))))</f>
        <v/>
      </c>
      <c r="M17" s="323" t="str">
        <f>IF(AND('Referral 2022-24'!J17="Positive outlier",
        OR('Referral 2022-24'!K17="Positive outlier", 'Referral 2022-24'!K17="Positive alert x2")),
    " ++*",
IF(AND('Referral 2022-24'!J17="Positive outlier",
       'Referral 2022-24'!K17&lt;&gt;"Positive outlier"),
    " ++",
IF(AND(OR('Referral 2022-24'!J17="Positive alert", 'Referral 2022-24'!J17="Positive alert x2"),
       OR('Referral 2022-24'!K17="Positive alert", 'Referral 2022-24'!K17="Positive alert x2")),
    " +*",
IF(AND('Referral 2022-24'!J17="Positive alert",
       'Referral 2022-24'!K17&lt;&gt;"Positive alert"),
    " +",
IF(AND('Referral 2022-24'!J17="Negative alert",
       'Referral 2022-24'!K17&lt;&gt;"Negative alert"),
    " -",
IF(AND(OR('Referral 2022-24'!J17="Negative alert", 'Referral 2022-24'!J17="Negative alert x2"),
       OR('Referral 2022-24'!K17="Negative alert", 'Referral 2022-24'!K17="Negative alert x2")),
    " -*",
IF(AND('Referral 2022-24'!J17="Negative outlier",
       'Referral 2022-24'!K17&lt;&gt;"Negative outlier"),
    " - -",
IF(AND('Referral 2022-24'!J17="Negative outlier",
       'Referral 2022-24'!K17="Negative outlier"),
    " - -*",
IF('Referral 2022-24'!J17="Not plotted",
    "Not plotted",
"")))))))))</f>
        <v/>
      </c>
      <c r="N17" s="323" t="str">
        <f>IF(AND('Contact &amp; visit 2022-24'!H17="Positive outlier",
        OR('Contact &amp; visit 2022-24'!I17="Positive outlier", 'Contact &amp; visit 2022-24'!I17="Positive alert x2")),
    " ++*",
IF(AND('Contact &amp; visit 2022-24'!H17="Positive outlier",
       'Contact &amp; visit 2022-24'!I17&lt;&gt;"Positive outlier"),
    " ++",
IF(AND(OR('Contact &amp; visit 2022-24'!H17="Positive alert", 'Contact &amp; visit 2022-24'!H17="Positive alert x2"),
       OR('Contact &amp; visit 2022-24'!I17="Positive alert", 'Contact &amp; visit 2022-24'!I17="Positive alert x2")),
    " +*",
IF(AND('Contact &amp; visit 2022-24'!H17="Positive alert",
       'Contact &amp; visit 2022-24'!I17&lt;&gt;"Positive alert"),
    " +",
IF(AND('Contact &amp; visit 2022-24'!H17="Negative alert",
       'Contact &amp; visit 2022-24'!I17&lt;&gt;"Negative alert"),
    " -",
IF(AND(OR('Contact &amp; visit 2022-24'!H17="Negative alert", 'Contact &amp; visit 2022-24'!H17="Negative alert x2"),
       OR('Contact &amp; visit 2022-24'!I17="Negative alert", 'Contact &amp; visit 2022-24'!I17="Negative alert x2")),
    " -*",
IF(AND('Contact &amp; visit 2022-24'!H17="Negative outlier",
       'Contact &amp; visit 2022-24'!I17&lt;&gt;"Negative outlier"),
    " - -",
IF(AND('Contact &amp; visit 2022-24'!H17="Negative outlier",
       'Contact &amp; visit 2022-24'!I17="Negative outlier"),
    " - -*",
IF('Contact &amp; visit 2022-24'!H17="Not plotted",
    "Not plotted",
"")))))))))</f>
        <v xml:space="preserve"> - -</v>
      </c>
      <c r="O17" s="367" t="str">
        <f>IF(AND('Contact &amp; visit 2022-24'!J41="Positive outlier",
        OR('Contact &amp; visit 2022-24'!K41="Positive outlier", 'Contact &amp; visit 2022-24'!K41="Positive alert x2")),
    " ++*",
IF(AND('Contact &amp; visit 2022-24'!J41="Positive outlier",
       'Contact &amp; visit 2022-24'!K41&lt;&gt;"Positive outlier"),
    " ++",
IF(AND(OR('Contact &amp; visit 2022-24'!J41="Positive alert", 'Contact &amp; visit 2022-24'!J41="Positive alert x2"),
       OR('Contact &amp; visit 2022-24'!K41="Positive alert", 'Contact &amp; visit 2022-24'!K41="Positive alert x2")),
    " +*",
IF(AND('Contact &amp; visit 2022-24'!J41="Positive alert",
       'Contact &amp; visit 2022-24'!K41&lt;&gt;"Positive alert"),
    " +",
IF(AND('Contact &amp; visit 2022-24'!J41="Negative alert",
       'Contact &amp; visit 2022-24'!K41&lt;&gt;"Negative alert"),
    " -",
IF(AND(OR('Contact &amp; visit 2022-24'!J41="Negative alert", 'Contact &amp; visit 2022-24'!J41="Negative alert x2"),
       OR('Contact &amp; visit 2022-24'!K41="Negative alert", 'Contact &amp; visit 2022-24'!K41="Negative alert x2")),
    " -*",
IF(AND('Contact &amp; visit 2022-24'!J41="Negative outlier",
       'Contact &amp; visit 2022-24'!K41&lt;&gt;"Negative outlier"),
    " - -",
IF(AND('Contact &amp; visit 2022-24'!J41="Negative outlier",
       'Contact &amp; visit 2022-24'!K41="Negative outlier"),
    " - -*",
IF('Contact &amp; visit 2022-24'!J41="Not plotted",
    "Not plotted",
"")))))))))</f>
        <v/>
      </c>
      <c r="P17" s="54"/>
      <c r="Q17" s="54"/>
      <c r="R17" s="54"/>
      <c r="S17" s="54"/>
      <c r="T17" s="54"/>
    </row>
    <row r="18" spans="2:20" ht="15.75" customHeight="1" x14ac:dyDescent="0.45">
      <c r="B18" s="373" t="s">
        <v>56</v>
      </c>
      <c r="C18" s="368" t="str">
        <f>IF(AND('Patient characteristics 2022-24'!N111="High outlier",
        OR('Patient characteristics 2022-24'!O111="High outlier", 'Patient characteristics 2022-24'!O111="High alert x2")),
    " ++*",
IF(AND('Patient characteristics 2022-24'!N111="High outlier",
       'Patient characteristics 2022-24'!O111&lt;&gt;"High outlier"),
    " ++",
IF(AND(OR('Patient characteristics 2022-24'!N111="High alert", 'Patient characteristics 2022-24'!N111="High alert x2"),
       OR('Patient characteristics 2022-24'!O111="High alert", 'Patient characteristics 2022-24'!O111="High alert x2")),
    " +*",
IF(AND('Patient characteristics 2022-24'!N111="High alert",
       'Patient characteristics 2022-24'!O111&lt;&gt;"High alert"),
    " +",
IF(AND('Patient characteristics 2022-24'!N111="Low alert",
       'Patient characteristics 2022-24'!O111&lt;&gt;"Low alert"),
    " -",
IF(AND(OR('Patient characteristics 2022-24'!N111="Low alert", 'Patient characteristics 2022-24'!N111="Low alert x2"),
       OR('Patient characteristics 2022-24'!O111="Low alert", 'Patient characteristics 2022-24'!O111="Low alert x2")),
    " -*",
IF(AND('Patient characteristics 2022-24'!N111="Low outlier",
       'Patient characteristics 2022-24'!O111&lt;&gt;"Low outlier"),
    " - -",
IF(AND('Patient characteristics 2022-24'!N111="Low outlier",
       'Patient characteristics 2022-24'!O111="Low outlier"),
    " - -*",
IF('Patient characteristics 2022-24'!N111="Not plotted",
    "Not plotted",
"")))))))))</f>
        <v/>
      </c>
      <c r="D18" s="368" t="str">
        <f>IF(AND('Consent 2022-24'!M19="Positive outlier",
        OR('Consent 2022-24'!N19="Positive outlier", 'Consent 2022-24'!N19="Positive alert x2")),
    " ++*",
IF(AND('Consent 2022-24'!M19="Positive outlier",
       'Consent 2022-24'!N19&lt;&gt;"Positive outlier"),
    " ++",
IF(AND(OR('Consent 2022-24'!M19="Positive alert", 'Consent 2022-24'!M19="Positive alert x2"),
       OR('Consent 2022-24'!N19="Positive alert", 'Consent 2022-24'!N19="Positive alert x2")),
    " +*",
IF(AND('Consent 2022-24'!M19="Positive alert",
       'Consent 2022-24'!N19&lt;&gt;"Positive alert"),
    " +",
IF(AND('Consent 2022-24'!M19="Negative alert",
       'Consent 2022-24'!N19&lt;&gt;"Negative alert"),
    " -",
IF(AND(OR('Consent 2022-24'!M19="Negative alert", 'Consent 2022-24'!M19="Negative alert x2"),
       OR('Consent 2022-24'!N19="Negative alert", 'Consent 2022-24'!N19="Negative alert x2")),
    " -*",
IF(AND('Consent 2022-24'!M19="Negative outlier",
       'Consent 2022-24'!N19&lt;&gt;"Negative outlier"),
    " - -",
IF(AND('Consent 2022-24'!M19="Negative outlier",
       'Consent 2022-24'!N19="Negative outlier"),
    " - -*",
IF('Consent 2022-24'!M19="Not plotted",
    "Not plotted",
"")))))))))</f>
        <v xml:space="preserve"> - -</v>
      </c>
      <c r="E18" s="371" t="str">
        <f>IF(AND('Gestation 2022-24'!J18="Positive outlier",
        OR('Gestation 2022-24'!K18="Positive outlier", 'Gestation 2022-24'!K18="Positive alert x2")),
    " ++*",
IF(AND('Gestation 2022-24'!J18="Positive outlier",
       'Gestation 2022-24'!K18&lt;&gt;"Positive outlier"),
    " ++",
IF(AND(OR('Gestation 2022-24'!J18="Positive alert", 'Gestation 2022-24'!J18="Positive alert x2"),
       OR('Gestation 2022-24'!K18="Positive alert", 'Gestation 2022-24'!K18="Positive alert x2")),
    " +*",
IF(AND('Gestation 2022-24'!J18="Positive alert",
       'Gestation 2022-24'!K18&lt;&gt;"Positive alert"),
    " +",
IF(AND('Gestation 2022-24'!J18="Negative alert",
       'Gestation 2022-24'!K18&lt;&gt;"Negative alert"),
    " -",
IF(AND(OR('Gestation 2022-24'!J18="Negative alert", 'Gestation 2022-24'!J18="Negative alert x2"),
       OR('Gestation 2022-24'!K18="Negative alert", 'Gestation 2022-24'!K18="Negative alert x2")),
    " -*",
IF(AND('Gestation 2022-24'!J18="Negative outlier",
       'Gestation 2022-24'!K18&lt;&gt;"Negative outlier"),
    " - -",
IF(AND('Gestation 2022-24'!J18="Negative outlier",
       'Gestation 2022-24'!K18="Negative outlier"),
    " - -*",
IF('Gestation 2022-24'!J18="Not plotted",
    "Not plotted",
"")))))))))</f>
        <v xml:space="preserve"> ++*</v>
      </c>
      <c r="F18" s="323" t="str">
        <f>IF(AND('Birthweight 2022-24'!J18="Positive outlier",
        OR('Birthweight 2022-24'!K18="Positive outlier", 'Birthweight 2022-24'!K18="Positive alert x2")),
    " ++*",
IF(AND('Birthweight 2022-24'!J18="Positive outlier",
       'Birthweight 2022-24'!K18&lt;&gt;"Positive outlier"),
    " ++",
IF(AND(OR('Birthweight 2022-24'!J18="Positive alert", 'Birthweight 2022-24'!J18="Positive alert x2"),
       OR('Birthweight 2022-24'!K18="Positive alert", 'Birthweight 2022-24'!K18="Positive alert x2")),
    " +*",
IF(AND('Birthweight 2022-24'!J18="Positive alert",
       'Birthweight 2022-24'!K18&lt;&gt;"Positive alert"),
    " +",
IF(AND('Birthweight 2022-24'!J18="Negative alert",
       'Birthweight 2022-24'!K18&lt;&gt;"Negative alert"),
    " -",
IF(AND(OR('Birthweight 2022-24'!J18="Negative alert", 'Birthweight 2022-24'!J18="Negative alert x2"),
       OR('Birthweight 2022-24'!K18="Negative alert", 'Birthweight 2022-24'!K18="Negative alert x2")),
    " -*",
IF(AND('Birthweight 2022-24'!J18="Negative outlier",
       'Birthweight 2022-24'!K18&lt;&gt;"Negative outlier"),
    " - -",
IF(AND('Birthweight 2022-24'!J18="Negative outlier",
       'Birthweight 2022-24'!K18="Negative outlier"),
    " - -*",
IF('Birthweight 2022-24'!J18="Not plotted",
    "Not plotted",
"")))))))))</f>
        <v xml:space="preserve"> ++*</v>
      </c>
      <c r="G18" s="323" t="str">
        <f>IF(AND('Diagnosis times 2022-24'!H18="Positive outlier",
        OR('Diagnosis times 2022-24'!I18="Positive outlier", 'Diagnosis times 2022-24'!I18="Positive alert x2")),
    " ++*",
IF(AND('Diagnosis times 2022-24'!H18="Positive outlier",
       'Diagnosis times 2022-24'!I18&lt;&gt;"Positive outlier"),
    " ++",
IF(AND(OR('Diagnosis times 2022-24'!H18="Positive alert", 'Diagnosis times 2022-24'!H18="Positive alert x2"),
       OR('Diagnosis times 2022-24'!I18="Positive alert", 'Diagnosis times 2022-24'!I18="Positive alert x2")),
    " +*",
IF(AND('Diagnosis times 2022-24'!H18="Positive alert",
       'Diagnosis times 2022-24'!I18&lt;&gt;"Positive alert"),
    " +",
IF(AND('Diagnosis times 2022-24'!H18="Negative alert",
       'Diagnosis times 2022-24'!I18&lt;&gt;"Negative alert"),
    " -",
IF(AND(OR('Diagnosis times 2022-24'!H18="Negative alert", 'Diagnosis times 2022-24'!H18="Negative alert x2"),
       OR('Diagnosis times 2022-24'!I18="Negative alert", 'Diagnosis times 2022-24'!I18="Negative alert x2")),
    " -*",
IF(AND('Diagnosis times 2022-24'!H18="Negative outlier",
       'Diagnosis times 2022-24'!I18&lt;&gt;"Negative outlier"),
    " - -",
IF(AND('Diagnosis times 2022-24'!H18="Negative outlier",
       'Diagnosis times 2022-24'!I18="Negative outlier"),
    " - -*",
IF('Diagnosis times 2022-24'!H18="Not plotted",
    "Not plotted",
"")))))))))</f>
        <v/>
      </c>
      <c r="H18" s="323" t="str">
        <f>IF(AND('Referral 2022-24'!F18="Positive outlier",
        OR('Referral 2022-24'!G18="Positive outlier", 'Referral 2022-24'!G18="Positive alert x2")),
    " ++*",
IF(AND('Referral 2022-24'!F18="Positive outlier",
       'Referral 2022-24'!G18&lt;&gt;"Positive outlier"),
    " ++",
IF(AND(OR('Referral 2022-24'!F18="Positive alert", 'Referral 2022-24'!F18="Positive alert x2"),
       OR('Referral 2022-24'!G18="Positive alert", 'Referral 2022-24'!G18="Positive alert x2")),
    " +*",
IF(AND('Referral 2022-24'!F18="Positive alert",
       'Referral 2022-24'!G18&lt;&gt;"Positive alert"),
    " +",
IF(AND('Referral 2022-24'!F18="Negative alert",
       'Referral 2022-24'!G18&lt;&gt;"Negative alert"),
    " -",
IF(AND(OR('Referral 2022-24'!F18="Negative alert", 'Referral 2022-24'!F18="Negative alert x2"),
       OR('Referral 2022-24'!G18="Negative alert", 'Referral 2022-24'!G18="Negative alert x2")),
    " -*",
IF(AND('Referral 2022-24'!F18="Negative outlier",
       'Referral 2022-24'!G18&lt;&gt;"Negative outlier"),
    " - -",
IF(AND('Referral 2022-24'!F18="Negative outlier",
       'Referral 2022-24'!G18="Negative outlier"),
    " - -*",
IF('Referral 2022-24'!F18="Not plotted",
    "Not plotted",
"")))))))))</f>
        <v xml:space="preserve"> - -</v>
      </c>
      <c r="I18" s="367" t="str">
        <f>IF(AND('Contact &amp; visit 2022-24'!F42="Positive outlier",
        OR('Contact &amp; visit 2022-24'!G42="Positive outlier", 'Contact &amp; visit 2022-24'!G42="Positive alert x2")),
    " ++*",
IF(AND('Contact &amp; visit 2022-24'!F42="Positive outlier",
       'Contact &amp; visit 2022-24'!G42&lt;&gt;"Positive outlier"),
    " ++",
IF(AND(OR('Contact &amp; visit 2022-24'!F42="Positive alert", 'Contact &amp; visit 2022-24'!F42="Positive alert x2"),
       OR('Contact &amp; visit 2022-24'!G42="Positive alert", 'Contact &amp; visit 2022-24'!G42="Positive alert x2")),
    " +*",
IF(AND('Contact &amp; visit 2022-24'!F42="Positive alert",
       'Contact &amp; visit 2022-24'!G42&lt;&gt;"Positive alert"),
    " +",
IF(AND('Contact &amp; visit 2022-24'!F42="Negative alert",
       'Contact &amp; visit 2022-24'!G42&lt;&gt;"Negative alert"),
    " -",
IF(AND(OR('Contact &amp; visit 2022-24'!F42="Negative alert", 'Contact &amp; visit 2022-24'!F42="Negative alert x2"),
       OR('Contact &amp; visit 2022-24'!G42="Negative alert", 'Contact &amp; visit 2022-24'!G42="Negative alert x2")),
    " -*",
IF(AND('Contact &amp; visit 2022-24'!F42="Negative outlier",
       'Contact &amp; visit 2022-24'!G42&lt;&gt;"Negative outlier"),
    " - -",
IF(AND('Contact &amp; visit 2022-24'!F42="Negative outlier",
       'Contact &amp; visit 2022-24'!G42="Negative outlier"),
    " - -*",
IF('Contact &amp; visit 2022-24'!F42="Not plotted",
    "Not plotted",
"")))))))))</f>
        <v xml:space="preserve"> ++*</v>
      </c>
      <c r="J18" s="371" t="str">
        <f>IF(AND('Diagnosis times 2022-24'!F44="Positive outlier",
        OR('Diagnosis times 2022-24'!G44="Positive outlier", 'Diagnosis times 2022-24'!G44="Positive alert x2")),
    " ++*",
IF(AND('Diagnosis times 2022-24'!F44="Positive outlier",
       'Diagnosis times 2022-24'!G44&lt;&gt;"Positive outlier"),
    " ++",
IF(AND(OR('Diagnosis times 2022-24'!F44="Positive alert", 'Diagnosis times 2022-24'!F44="Positive alert x2"),
       OR('Diagnosis times 2022-24'!G44="Positive alert", 'Diagnosis times 2022-24'!G44="Positive alert x2")),
    " +*",
IF(AND('Diagnosis times 2022-24'!F44="Positive alert",
       'Diagnosis times 2022-24'!G44&lt;&gt;"Positive alert"),
    " +",
IF(AND('Diagnosis times 2022-24'!F44="Negative alert",
       'Diagnosis times 2022-24'!G44&lt;&gt;"Negative alert"),
    " -",
IF(AND(OR('Diagnosis times 2022-24'!F44="Negative alert", 'Diagnosis times 2022-24'!F44="Negative alert x2"),
       OR('Diagnosis times 2022-24'!G44="Negative alert", 'Diagnosis times 2022-24'!G44="Negative alert x2")),
    " -*",
IF(AND('Diagnosis times 2022-24'!F44="Negative outlier",
       'Diagnosis times 2022-24'!G44&lt;&gt;"Negative outlier"),
    " - -",
IF(AND('Diagnosis times 2022-24'!F44="Negative outlier",
       'Diagnosis times 2022-24'!G44="Negative outlier"),
    " - -*",
IF('Diagnosis times 2022-24'!F44="Not plotted",
    "Not plotted",
"")))))))))</f>
        <v/>
      </c>
      <c r="K18" s="323" t="str">
        <f>IF(AND('Diagnosis times CPO 2022-24'!V46="Positive outlier",
        OR('Diagnosis times CPO 2022-24'!W46="Positive outlier", 'Diagnosis times CPO 2022-24'!W46="Positive alert x2")),
    " ++*",
IF(AND('Diagnosis times CPO 2022-24'!V46="Positive outlier",
       'Diagnosis times CPO 2022-24'!W46&lt;&gt;"Positive outlier"),
    " ++",
IF(AND(OR('Diagnosis times CPO 2022-24'!V46="Positive alert", 'Diagnosis times CPO 2022-24'!V46="Positive alert x2"),
       OR('Diagnosis times CPO 2022-24'!W46="Positive alert", 'Diagnosis times CPO 2022-24'!W46="Positive alert x2")),
    " +*",
IF(AND('Diagnosis times CPO 2022-24'!V46="Positive alert",
       'Diagnosis times CPO 2022-24'!W46&lt;&gt;"Positive alert"),
    " +",
IF(AND('Diagnosis times CPO 2022-24'!V46="Negative alert",
       'Diagnosis times CPO 2022-24'!W46&lt;&gt;"Negative alert"),
    " -",
IF(AND(OR('Diagnosis times CPO 2022-24'!V46="Negative alert", 'Diagnosis times CPO 2022-24'!V46="Negative alert x2"),
       OR('Diagnosis times CPO 2022-24'!W46="Negative alert", 'Diagnosis times CPO 2022-24'!W46="Negative alert x2")),
    " -*",
IF(AND('Diagnosis times CPO 2022-24'!V46="Negative outlier",
       'Diagnosis times CPO 2022-24'!W46&lt;&gt;"Negative outlier"),
    " - -",
IF(AND('Diagnosis times CPO 2022-24'!V46="Negative outlier",
       'Diagnosis times CPO 2022-24'!W46="Negative outlier"),
    " - -*",
IF('Diagnosis times CPO 2022-24'!V46="Not plotted",
    "Not plotted",
"")))))))))</f>
        <v/>
      </c>
      <c r="L18" s="323" t="str">
        <f>IF(AND('Diagnosis times CPO 2022-24'!Z46="Positive outlier",
        OR('Diagnosis times CPO 2022-24'!AA46="Positive outlier", 'Diagnosis times CPO 2022-24'!AA46="Positive alert x2")),
    " ++*",
IF(AND('Diagnosis times CPO 2022-24'!Z46="Positive outlier",
       'Diagnosis times CPO 2022-24'!AA46&lt;&gt;"Positive outlier"),
    " ++",
IF(AND(OR('Diagnosis times CPO 2022-24'!Z46="Positive alert", 'Diagnosis times CPO 2022-24'!Z46="Positive alert x2"),
       OR('Diagnosis times CPO 2022-24'!AA46="Positive alert", 'Diagnosis times CPO 2022-24'!AA46="Positive alert x2")),
    " +*",
IF(AND('Diagnosis times CPO 2022-24'!Z46="Positive alert",
       'Diagnosis times CPO 2022-24'!AA46&lt;&gt;"Positive alert"),
    " +",
IF(AND('Diagnosis times CPO 2022-24'!Z46="Negative alert",
       'Diagnosis times CPO 2022-24'!AA46&lt;&gt;"Negative alert"),
    " -",
IF(AND(OR('Diagnosis times CPO 2022-24'!Z46="Negative alert", 'Diagnosis times CPO 2022-24'!Z46="Negative alert x2"),
       OR('Diagnosis times CPO 2022-24'!AA46="Negative alert", 'Diagnosis times CPO 2022-24'!AA46="Negative alert x2")),
    " -*",
IF(AND('Diagnosis times CPO 2022-24'!Z46="Negative outlier",
       'Diagnosis times CPO 2022-24'!AA46&lt;&gt;"Negative outlier"),
    " - -",
IF(AND('Diagnosis times CPO 2022-24'!Z46="Negative outlier",
       'Diagnosis times CPO 2022-24'!AA46="Negative outlier"),
    " - -*",
IF('Diagnosis times CPO 2022-24'!Z46="Not plotted",
    "Not plotted",
"")))))))))</f>
        <v xml:space="preserve"> +</v>
      </c>
      <c r="M18" s="323" t="str">
        <f>IF(AND('Referral 2022-24'!J18="Positive outlier",
        OR('Referral 2022-24'!K18="Positive outlier", 'Referral 2022-24'!K18="Positive alert x2")),
    " ++*",
IF(AND('Referral 2022-24'!J18="Positive outlier",
       'Referral 2022-24'!K18&lt;&gt;"Positive outlier"),
    " ++",
IF(AND(OR('Referral 2022-24'!J18="Positive alert", 'Referral 2022-24'!J18="Positive alert x2"),
       OR('Referral 2022-24'!K18="Positive alert", 'Referral 2022-24'!K18="Positive alert x2")),
    " +*",
IF(AND('Referral 2022-24'!J18="Positive alert",
       'Referral 2022-24'!K18&lt;&gt;"Positive alert"),
    " +",
IF(AND('Referral 2022-24'!J18="Negative alert",
       'Referral 2022-24'!K18&lt;&gt;"Negative alert"),
    " -",
IF(AND(OR('Referral 2022-24'!J18="Negative alert", 'Referral 2022-24'!J18="Negative alert x2"),
       OR('Referral 2022-24'!K18="Negative alert", 'Referral 2022-24'!K18="Negative alert x2")),
    " -*",
IF(AND('Referral 2022-24'!J18="Negative outlier",
       'Referral 2022-24'!K18&lt;&gt;"Negative outlier"),
    " - -",
IF(AND('Referral 2022-24'!J18="Negative outlier",
       'Referral 2022-24'!K18="Negative outlier"),
    " - -*",
IF('Referral 2022-24'!J18="Not plotted",
    "Not plotted",
"")))))))))</f>
        <v/>
      </c>
      <c r="N18" s="323" t="str">
        <f>IF(AND('Contact &amp; visit 2022-24'!H18="Positive outlier",
        OR('Contact &amp; visit 2022-24'!I18="Positive outlier", 'Contact &amp; visit 2022-24'!I18="Positive alert x2")),
    " ++*",
IF(AND('Contact &amp; visit 2022-24'!H18="Positive outlier",
       'Contact &amp; visit 2022-24'!I18&lt;&gt;"Positive outlier"),
    " ++",
IF(AND(OR('Contact &amp; visit 2022-24'!H18="Positive alert", 'Contact &amp; visit 2022-24'!H18="Positive alert x2"),
       OR('Contact &amp; visit 2022-24'!I18="Positive alert", 'Contact &amp; visit 2022-24'!I18="Positive alert x2")),
    " +*",
IF(AND('Contact &amp; visit 2022-24'!H18="Positive alert",
       'Contact &amp; visit 2022-24'!I18&lt;&gt;"Positive alert"),
    " +",
IF(AND('Contact &amp; visit 2022-24'!H18="Negative alert",
       'Contact &amp; visit 2022-24'!I18&lt;&gt;"Negative alert"),
    " -",
IF(AND(OR('Contact &amp; visit 2022-24'!H18="Negative alert", 'Contact &amp; visit 2022-24'!H18="Negative alert x2"),
       OR('Contact &amp; visit 2022-24'!I18="Negative alert", 'Contact &amp; visit 2022-24'!I18="Negative alert x2")),
    " -*",
IF(AND('Contact &amp; visit 2022-24'!H18="Negative outlier",
       'Contact &amp; visit 2022-24'!I18&lt;&gt;"Negative outlier"),
    " - -",
IF(AND('Contact &amp; visit 2022-24'!H18="Negative outlier",
       'Contact &amp; visit 2022-24'!I18="Negative outlier"),
    " - -*",
IF('Contact &amp; visit 2022-24'!H18="Not plotted",
    "Not plotted",
"")))))))))</f>
        <v xml:space="preserve"> +</v>
      </c>
      <c r="O18" s="367" t="str">
        <f>IF(AND('Contact &amp; visit 2022-24'!J42="Positive outlier",
        OR('Contact &amp; visit 2022-24'!K42="Positive outlier", 'Contact &amp; visit 2022-24'!K42="Positive alert x2")),
    " ++*",
IF(AND('Contact &amp; visit 2022-24'!J42="Positive outlier",
       'Contact &amp; visit 2022-24'!K42&lt;&gt;"Positive outlier"),
    " ++",
IF(AND(OR('Contact &amp; visit 2022-24'!J42="Positive alert", 'Contact &amp; visit 2022-24'!J42="Positive alert x2"),
       OR('Contact &amp; visit 2022-24'!K42="Positive alert", 'Contact &amp; visit 2022-24'!K42="Positive alert x2")),
    " +*",
IF(AND('Contact &amp; visit 2022-24'!J42="Positive alert",
       'Contact &amp; visit 2022-24'!K42&lt;&gt;"Positive alert"),
    " +",
IF(AND('Contact &amp; visit 2022-24'!J42="Negative alert",
       'Contact &amp; visit 2022-24'!K42&lt;&gt;"Negative alert"),
    " -",
IF(AND(OR('Contact &amp; visit 2022-24'!J42="Negative alert", 'Contact &amp; visit 2022-24'!J42="Negative alert x2"),
       OR('Contact &amp; visit 2022-24'!K42="Negative alert", 'Contact &amp; visit 2022-24'!K42="Negative alert x2")),
    " -*",
IF(AND('Contact &amp; visit 2022-24'!J42="Negative outlier",
       'Contact &amp; visit 2022-24'!K42&lt;&gt;"Negative outlier"),
    " - -",
IF(AND('Contact &amp; visit 2022-24'!J42="Negative outlier",
       'Contact &amp; visit 2022-24'!K42="Negative outlier"),
    " - -*",
IF('Contact &amp; visit 2022-24'!J42="Not plotted",
    "Not plotted",
"")))))))))</f>
        <v/>
      </c>
      <c r="P18" s="54"/>
      <c r="Q18" s="54"/>
      <c r="R18" s="54"/>
      <c r="S18" s="54"/>
      <c r="T18" s="54"/>
    </row>
    <row r="19" spans="2:20" ht="15.75" customHeight="1" x14ac:dyDescent="0.45">
      <c r="B19" s="373" t="s">
        <v>14</v>
      </c>
      <c r="C19" s="368" t="str">
        <f>IF(AND('Patient characteristics 2022-24'!N112="High outlier",
        OR('Patient characteristics 2022-24'!O112="High outlier", 'Patient characteristics 2022-24'!O112="High alert x2")),
    " ++*",
IF(AND('Patient characteristics 2022-24'!N112="High outlier",
       'Patient characteristics 2022-24'!O112&lt;&gt;"High outlier"),
    " ++",
IF(AND(OR('Patient characteristics 2022-24'!N112="High alert", 'Patient characteristics 2022-24'!N112="High alert x2"),
       OR('Patient characteristics 2022-24'!O112="High alert", 'Patient characteristics 2022-24'!O112="High alert x2")),
    " +*",
IF(AND('Patient characteristics 2022-24'!N112="High alert",
       'Patient characteristics 2022-24'!O112&lt;&gt;"High alert"),
    " +",
IF(AND('Patient characteristics 2022-24'!N112="Low alert",
       'Patient characteristics 2022-24'!O112&lt;&gt;"Low alert"),
    " -",
IF(AND(OR('Patient characteristics 2022-24'!N112="Low alert", 'Patient characteristics 2022-24'!N112="Low alert x2"),
       OR('Patient characteristics 2022-24'!O112="Low alert", 'Patient characteristics 2022-24'!O112="Low alert x2")),
    " -*",
IF(AND('Patient characteristics 2022-24'!N112="Low outlier",
       'Patient characteristics 2022-24'!O112&lt;&gt;"Low outlier"),
    " - -",
IF(AND('Patient characteristics 2022-24'!N112="Low outlier",
       'Patient characteristics 2022-24'!O112="Low outlier"),
    " - -*",
IF('Patient characteristics 2022-24'!N112="Not plotted",
    "Not plotted",
"")))))))))</f>
        <v xml:space="preserve"> +</v>
      </c>
      <c r="D19" s="368" t="str">
        <f>IF(AND('Consent 2022-24'!M20="Positive outlier",
        OR('Consent 2022-24'!N20="Positive outlier", 'Consent 2022-24'!N20="Positive alert x2")),
    " ++*",
IF(AND('Consent 2022-24'!M20="Positive outlier",
       'Consent 2022-24'!N20&lt;&gt;"Positive outlier"),
    " ++",
IF(AND(OR('Consent 2022-24'!M20="Positive alert", 'Consent 2022-24'!M20="Positive alert x2"),
       OR('Consent 2022-24'!N20="Positive alert", 'Consent 2022-24'!N20="Positive alert x2")),
    " +*",
IF(AND('Consent 2022-24'!M20="Positive alert",
       'Consent 2022-24'!N20&lt;&gt;"Positive alert"),
    " +",
IF(AND('Consent 2022-24'!M20="Negative alert",
       'Consent 2022-24'!N20&lt;&gt;"Negative alert"),
    " -",
IF(AND(OR('Consent 2022-24'!M20="Negative alert", 'Consent 2022-24'!M20="Negative alert x2"),
       OR('Consent 2022-24'!N20="Negative alert", 'Consent 2022-24'!N20="Negative alert x2")),
    " -*",
IF(AND('Consent 2022-24'!M20="Negative outlier",
       'Consent 2022-24'!N20&lt;&gt;"Negative outlier"),
    " - -",
IF(AND('Consent 2022-24'!M20="Negative outlier",
       'Consent 2022-24'!N20="Negative outlier"),
    " - -*",
IF('Consent 2022-24'!M20="Not plotted",
    "Not plotted",
"")))))))))</f>
        <v xml:space="preserve"> +</v>
      </c>
      <c r="E19" s="371" t="str">
        <f>IF(AND('Gestation 2022-24'!J19="Positive outlier",
        OR('Gestation 2022-24'!K19="Positive outlier", 'Gestation 2022-24'!K19="Positive alert x2")),
    " ++*",
IF(AND('Gestation 2022-24'!J19="Positive outlier",
       'Gestation 2022-24'!K19&lt;&gt;"Positive outlier"),
    " ++",
IF(AND(OR('Gestation 2022-24'!J19="Positive alert", 'Gestation 2022-24'!J19="Positive alert x2"),
       OR('Gestation 2022-24'!K19="Positive alert", 'Gestation 2022-24'!K19="Positive alert x2")),
    " +*",
IF(AND('Gestation 2022-24'!J19="Positive alert",
       'Gestation 2022-24'!K19&lt;&gt;"Positive alert"),
    " +",
IF(AND('Gestation 2022-24'!J19="Negative alert",
       'Gestation 2022-24'!K19&lt;&gt;"Negative alert"),
    " -",
IF(AND(OR('Gestation 2022-24'!J19="Negative alert", 'Gestation 2022-24'!J19="Negative alert x2"),
       OR('Gestation 2022-24'!K19="Negative alert", 'Gestation 2022-24'!K19="Negative alert x2")),
    " -*",
IF(AND('Gestation 2022-24'!J19="Negative outlier",
       'Gestation 2022-24'!K19&lt;&gt;"Negative outlier"),
    " - -",
IF(AND('Gestation 2022-24'!J19="Negative outlier",
       'Gestation 2022-24'!K19="Negative outlier"),
    " - -*",
IF('Gestation 2022-24'!J19="Not plotted",
    "Not plotted",
"")))))))))</f>
        <v xml:space="preserve"> ++*</v>
      </c>
      <c r="F19" s="323" t="str">
        <f>IF(AND('Birthweight 2022-24'!J19="Positive outlier",
        OR('Birthweight 2022-24'!K19="Positive outlier", 'Birthweight 2022-24'!K19="Positive alert x2")),
    " ++*",
IF(AND('Birthweight 2022-24'!J19="Positive outlier",
       'Birthweight 2022-24'!K19&lt;&gt;"Positive outlier"),
    " ++",
IF(AND(OR('Birthweight 2022-24'!J19="Positive alert", 'Birthweight 2022-24'!J19="Positive alert x2"),
       OR('Birthweight 2022-24'!K19="Positive alert", 'Birthweight 2022-24'!K19="Positive alert x2")),
    " +*",
IF(AND('Birthweight 2022-24'!J19="Positive alert",
       'Birthweight 2022-24'!K19&lt;&gt;"Positive alert"),
    " +",
IF(AND('Birthweight 2022-24'!J19="Negative alert",
       'Birthweight 2022-24'!K19&lt;&gt;"Negative alert"),
    " -",
IF(AND(OR('Birthweight 2022-24'!J19="Negative alert", 'Birthweight 2022-24'!J19="Negative alert x2"),
       OR('Birthweight 2022-24'!K19="Negative alert", 'Birthweight 2022-24'!K19="Negative alert x2")),
    " -*",
IF(AND('Birthweight 2022-24'!J19="Negative outlier",
       'Birthweight 2022-24'!K19&lt;&gt;"Negative outlier"),
    " - -",
IF(AND('Birthweight 2022-24'!J19="Negative outlier",
       'Birthweight 2022-24'!K19="Negative outlier"),
    " - -*",
IF('Birthweight 2022-24'!J19="Not plotted",
    "Not plotted",
"")))))))))</f>
        <v xml:space="preserve"> ++*</v>
      </c>
      <c r="G19" s="323" t="str">
        <f>IF(AND('Diagnosis times 2022-24'!H19="Positive outlier",
        OR('Diagnosis times 2022-24'!I19="Positive outlier", 'Diagnosis times 2022-24'!I19="Positive alert x2")),
    " ++*",
IF(AND('Diagnosis times 2022-24'!H19="Positive outlier",
       'Diagnosis times 2022-24'!I19&lt;&gt;"Positive outlier"),
    " ++",
IF(AND(OR('Diagnosis times 2022-24'!H19="Positive alert", 'Diagnosis times 2022-24'!H19="Positive alert x2"),
       OR('Diagnosis times 2022-24'!I19="Positive alert", 'Diagnosis times 2022-24'!I19="Positive alert x2")),
    " +*",
IF(AND('Diagnosis times 2022-24'!H19="Positive alert",
       'Diagnosis times 2022-24'!I19&lt;&gt;"Positive alert"),
    " +",
IF(AND('Diagnosis times 2022-24'!H19="Negative alert",
       'Diagnosis times 2022-24'!I19&lt;&gt;"Negative alert"),
    " -",
IF(AND(OR('Diagnosis times 2022-24'!H19="Negative alert", 'Diagnosis times 2022-24'!H19="Negative alert x2"),
       OR('Diagnosis times 2022-24'!I19="Negative alert", 'Diagnosis times 2022-24'!I19="Negative alert x2")),
    " -*",
IF(AND('Diagnosis times 2022-24'!H19="Negative outlier",
       'Diagnosis times 2022-24'!I19&lt;&gt;"Negative outlier"),
    " - -",
IF(AND('Diagnosis times 2022-24'!H19="Negative outlier",
       'Diagnosis times 2022-24'!I19="Negative outlier"),
    " - -*",
IF('Diagnosis times 2022-24'!H19="Not plotted",
    "Not plotted",
"")))))))))</f>
        <v/>
      </c>
      <c r="H19" s="323" t="str">
        <f>IF(AND('Referral 2022-24'!F19="Positive outlier",
        OR('Referral 2022-24'!G19="Positive outlier", 'Referral 2022-24'!G19="Positive alert x2")),
    " ++*",
IF(AND('Referral 2022-24'!F19="Positive outlier",
       'Referral 2022-24'!G19&lt;&gt;"Positive outlier"),
    " ++",
IF(AND(OR('Referral 2022-24'!F19="Positive alert", 'Referral 2022-24'!F19="Positive alert x2"),
       OR('Referral 2022-24'!G19="Positive alert", 'Referral 2022-24'!G19="Positive alert x2")),
    " +*",
IF(AND('Referral 2022-24'!F19="Positive alert",
       'Referral 2022-24'!G19&lt;&gt;"Positive alert"),
    " +",
IF(AND('Referral 2022-24'!F19="Negative alert",
       'Referral 2022-24'!G19&lt;&gt;"Negative alert"),
    " -",
IF(AND(OR('Referral 2022-24'!F19="Negative alert", 'Referral 2022-24'!F19="Negative alert x2"),
       OR('Referral 2022-24'!G19="Negative alert", 'Referral 2022-24'!G19="Negative alert x2")),
    " -*",
IF(AND('Referral 2022-24'!F19="Negative outlier",
       'Referral 2022-24'!G19&lt;&gt;"Negative outlier"),
    " - -",
IF(AND('Referral 2022-24'!F19="Negative outlier",
       'Referral 2022-24'!G19="Negative outlier"),
    " - -*",
IF('Referral 2022-24'!F19="Not plotted",
    "Not plotted",
"")))))))))</f>
        <v/>
      </c>
      <c r="I19" s="367" t="str">
        <f>IF(AND('Contact &amp; visit 2022-24'!F43="Positive outlier",
        OR('Contact &amp; visit 2022-24'!G43="Positive outlier", 'Contact &amp; visit 2022-24'!G43="Positive alert x2")),
    " ++*",
IF(AND('Contact &amp; visit 2022-24'!F43="Positive outlier",
       'Contact &amp; visit 2022-24'!G43&lt;&gt;"Positive outlier"),
    " ++",
IF(AND(OR('Contact &amp; visit 2022-24'!F43="Positive alert", 'Contact &amp; visit 2022-24'!F43="Positive alert x2"),
       OR('Contact &amp; visit 2022-24'!G43="Positive alert", 'Contact &amp; visit 2022-24'!G43="Positive alert x2")),
    " +*",
IF(AND('Contact &amp; visit 2022-24'!F43="Positive alert",
       'Contact &amp; visit 2022-24'!G43&lt;&gt;"Positive alert"),
    " +",
IF(AND('Contact &amp; visit 2022-24'!F43="Negative alert",
       'Contact &amp; visit 2022-24'!G43&lt;&gt;"Negative alert"),
    " -",
IF(AND(OR('Contact &amp; visit 2022-24'!F43="Negative alert", 'Contact &amp; visit 2022-24'!F43="Negative alert x2"),
       OR('Contact &amp; visit 2022-24'!G43="Negative alert", 'Contact &amp; visit 2022-24'!G43="Negative alert x2")),
    " -*",
IF(AND('Contact &amp; visit 2022-24'!F43="Negative outlier",
       'Contact &amp; visit 2022-24'!G43&lt;&gt;"Negative outlier"),
    " - -",
IF(AND('Contact &amp; visit 2022-24'!F43="Negative outlier",
       'Contact &amp; visit 2022-24'!G43="Negative outlier"),
    " - -*",
IF('Contact &amp; visit 2022-24'!F43="Not plotted",
    "Not plotted",
"")))))))))</f>
        <v/>
      </c>
      <c r="J19" s="371" t="str">
        <f>IF(AND('Diagnosis times 2022-24'!F45="Positive outlier",
        OR('Diagnosis times 2022-24'!G45="Positive outlier", 'Diagnosis times 2022-24'!G45="Positive alert x2")),
    " ++*",
IF(AND('Diagnosis times 2022-24'!F45="Positive outlier",
       'Diagnosis times 2022-24'!G45&lt;&gt;"Positive outlier"),
    " ++",
IF(AND(OR('Diagnosis times 2022-24'!F45="Positive alert", 'Diagnosis times 2022-24'!F45="Positive alert x2"),
       OR('Diagnosis times 2022-24'!G45="Positive alert", 'Diagnosis times 2022-24'!G45="Positive alert x2")),
    " +*",
IF(AND('Diagnosis times 2022-24'!F45="Positive alert",
       'Diagnosis times 2022-24'!G45&lt;&gt;"Positive alert"),
    " +",
IF(AND('Diagnosis times 2022-24'!F45="Negative alert",
       'Diagnosis times 2022-24'!G45&lt;&gt;"Negative alert"),
    " -",
IF(AND(OR('Diagnosis times 2022-24'!F45="Negative alert", 'Diagnosis times 2022-24'!F45="Negative alert x2"),
       OR('Diagnosis times 2022-24'!G45="Negative alert", 'Diagnosis times 2022-24'!G45="Negative alert x2")),
    " -*",
IF(AND('Diagnosis times 2022-24'!F45="Negative outlier",
       'Diagnosis times 2022-24'!G45&lt;&gt;"Negative outlier"),
    " - -",
IF(AND('Diagnosis times 2022-24'!F45="Negative outlier",
       'Diagnosis times 2022-24'!G45="Negative outlier"),
    " - -*",
IF('Diagnosis times 2022-24'!F45="Not plotted",
    "Not plotted",
"")))))))))</f>
        <v/>
      </c>
      <c r="K19" s="323" t="str">
        <f>IF(AND('Diagnosis times CPO 2022-24'!V47="Positive outlier",
        OR('Diagnosis times CPO 2022-24'!W47="Positive outlier", 'Diagnosis times CPO 2022-24'!W47="Positive alert x2")),
    " ++*",
IF(AND('Diagnosis times CPO 2022-24'!V47="Positive outlier",
       'Diagnosis times CPO 2022-24'!W47&lt;&gt;"Positive outlier"),
    " ++",
IF(AND(OR('Diagnosis times CPO 2022-24'!V47="Positive alert", 'Diagnosis times CPO 2022-24'!V47="Positive alert x2"),
       OR('Diagnosis times CPO 2022-24'!W47="Positive alert", 'Diagnosis times CPO 2022-24'!W47="Positive alert x2")),
    " +*",
IF(AND('Diagnosis times CPO 2022-24'!V47="Positive alert",
       'Diagnosis times CPO 2022-24'!W47&lt;&gt;"Positive alert"),
    " +",
IF(AND('Diagnosis times CPO 2022-24'!V47="Negative alert",
       'Diagnosis times CPO 2022-24'!W47&lt;&gt;"Negative alert"),
    " -",
IF(AND(OR('Diagnosis times CPO 2022-24'!V47="Negative alert", 'Diagnosis times CPO 2022-24'!V47="Negative alert x2"),
       OR('Diagnosis times CPO 2022-24'!W47="Negative alert", 'Diagnosis times CPO 2022-24'!W47="Negative alert x2")),
    " -*",
IF(AND('Diagnosis times CPO 2022-24'!V47="Negative outlier",
       'Diagnosis times CPO 2022-24'!W47&lt;&gt;"Negative outlier"),
    " - -",
IF(AND('Diagnosis times CPO 2022-24'!V47="Negative outlier",
       'Diagnosis times CPO 2022-24'!W47="Negative outlier"),
    " - -*",
IF('Diagnosis times CPO 2022-24'!V47="Not plotted",
    "Not plotted",
"")))))))))</f>
        <v/>
      </c>
      <c r="L19" s="323" t="str">
        <f>IF(AND('Diagnosis times CPO 2022-24'!Z47="Positive outlier",
        OR('Diagnosis times CPO 2022-24'!AA47="Positive outlier", 'Diagnosis times CPO 2022-24'!AA47="Positive alert x2")),
    " ++*",
IF(AND('Diagnosis times CPO 2022-24'!Z47="Positive outlier",
       'Diagnosis times CPO 2022-24'!AA47&lt;&gt;"Positive outlier"),
    " ++",
IF(AND(OR('Diagnosis times CPO 2022-24'!Z47="Positive alert", 'Diagnosis times CPO 2022-24'!Z47="Positive alert x2"),
       OR('Diagnosis times CPO 2022-24'!AA47="Positive alert", 'Diagnosis times CPO 2022-24'!AA47="Positive alert x2")),
    " +*",
IF(AND('Diagnosis times CPO 2022-24'!Z47="Positive alert",
       'Diagnosis times CPO 2022-24'!AA47&lt;&gt;"Positive alert"),
    " +",
IF(AND('Diagnosis times CPO 2022-24'!Z47="Negative alert",
       'Diagnosis times CPO 2022-24'!AA47&lt;&gt;"Negative alert"),
    " -",
IF(AND(OR('Diagnosis times CPO 2022-24'!Z47="Negative alert", 'Diagnosis times CPO 2022-24'!Z47="Negative alert x2"),
       OR('Diagnosis times CPO 2022-24'!AA47="Negative alert", 'Diagnosis times CPO 2022-24'!AA47="Negative alert x2")),
    " -*",
IF(AND('Diagnosis times CPO 2022-24'!Z47="Negative outlier",
       'Diagnosis times CPO 2022-24'!AA47&lt;&gt;"Negative outlier"),
    " - -",
IF(AND('Diagnosis times CPO 2022-24'!Z47="Negative outlier",
       'Diagnosis times CPO 2022-24'!AA47="Negative outlier"),
    " - -*",
IF('Diagnosis times CPO 2022-24'!Z47="Not plotted",
    "Not plotted",
"")))))))))</f>
        <v/>
      </c>
      <c r="M19" s="323" t="str">
        <f>IF(AND('Referral 2022-24'!J19="Positive outlier",
        OR('Referral 2022-24'!K19="Positive outlier", 'Referral 2022-24'!K19="Positive alert x2")),
    " ++*",
IF(AND('Referral 2022-24'!J19="Positive outlier",
       'Referral 2022-24'!K19&lt;&gt;"Positive outlier"),
    " ++",
IF(AND(OR('Referral 2022-24'!J19="Positive alert", 'Referral 2022-24'!J19="Positive alert x2"),
       OR('Referral 2022-24'!K19="Positive alert", 'Referral 2022-24'!K19="Positive alert x2")),
    " +*",
IF(AND('Referral 2022-24'!J19="Positive alert",
       'Referral 2022-24'!K19&lt;&gt;"Positive alert"),
    " +",
IF(AND('Referral 2022-24'!J19="Negative alert",
       'Referral 2022-24'!K19&lt;&gt;"Negative alert"),
    " -",
IF(AND(OR('Referral 2022-24'!J19="Negative alert", 'Referral 2022-24'!J19="Negative alert x2"),
       OR('Referral 2022-24'!K19="Negative alert", 'Referral 2022-24'!K19="Negative alert x2")),
    " -*",
IF(AND('Referral 2022-24'!J19="Negative outlier",
       'Referral 2022-24'!K19&lt;&gt;"Negative outlier"),
    " - -",
IF(AND('Referral 2022-24'!J19="Negative outlier",
       'Referral 2022-24'!K19="Negative outlier"),
    " - -*",
IF('Referral 2022-24'!J19="Not plotted",
    "Not plotted",
"")))))))))</f>
        <v xml:space="preserve"> - -*</v>
      </c>
      <c r="N19" s="323" t="str">
        <f>IF(AND('Contact &amp; visit 2022-24'!H19="Positive outlier",
        OR('Contact &amp; visit 2022-24'!I19="Positive outlier", 'Contact &amp; visit 2022-24'!I19="Positive alert x2")),
    " ++*",
IF(AND('Contact &amp; visit 2022-24'!H19="Positive outlier",
       'Contact &amp; visit 2022-24'!I19&lt;&gt;"Positive outlier"),
    " ++",
IF(AND(OR('Contact &amp; visit 2022-24'!H19="Positive alert", 'Contact &amp; visit 2022-24'!H19="Positive alert x2"),
       OR('Contact &amp; visit 2022-24'!I19="Positive alert", 'Contact &amp; visit 2022-24'!I19="Positive alert x2")),
    " +*",
IF(AND('Contact &amp; visit 2022-24'!H19="Positive alert",
       'Contact &amp; visit 2022-24'!I19&lt;&gt;"Positive alert"),
    " +",
IF(AND('Contact &amp; visit 2022-24'!H19="Negative alert",
       'Contact &amp; visit 2022-24'!I19&lt;&gt;"Negative alert"),
    " -",
IF(AND(OR('Contact &amp; visit 2022-24'!H19="Negative alert", 'Contact &amp; visit 2022-24'!H19="Negative alert x2"),
       OR('Contact &amp; visit 2022-24'!I19="Negative alert", 'Contact &amp; visit 2022-24'!I19="Negative alert x2")),
    " -*",
IF(AND('Contact &amp; visit 2022-24'!H19="Negative outlier",
       'Contact &amp; visit 2022-24'!I19&lt;&gt;"Negative outlier"),
    " - -",
IF(AND('Contact &amp; visit 2022-24'!H19="Negative outlier",
       'Contact &amp; visit 2022-24'!I19="Negative outlier"),
    " - -*",
IF('Contact &amp; visit 2022-24'!H19="Not plotted",
    "Not plotted",
"")))))))))</f>
        <v/>
      </c>
      <c r="O19" s="367" t="str">
        <f>IF(AND('Contact &amp; visit 2022-24'!J43="Positive outlier",
        OR('Contact &amp; visit 2022-24'!K43="Positive outlier", 'Contact &amp; visit 2022-24'!K43="Positive alert x2")),
    " ++*",
IF(AND('Contact &amp; visit 2022-24'!J43="Positive outlier",
       'Contact &amp; visit 2022-24'!K43&lt;&gt;"Positive outlier"),
    " ++",
IF(AND(OR('Contact &amp; visit 2022-24'!J43="Positive alert", 'Contact &amp; visit 2022-24'!J43="Positive alert x2"),
       OR('Contact &amp; visit 2022-24'!K43="Positive alert", 'Contact &amp; visit 2022-24'!K43="Positive alert x2")),
    " +*",
IF(AND('Contact &amp; visit 2022-24'!J43="Positive alert",
       'Contact &amp; visit 2022-24'!K43&lt;&gt;"Positive alert"),
    " +",
IF(AND('Contact &amp; visit 2022-24'!J43="Negative alert",
       'Contact &amp; visit 2022-24'!K43&lt;&gt;"Negative alert"),
    " -",
IF(AND(OR('Contact &amp; visit 2022-24'!J43="Negative alert", 'Contact &amp; visit 2022-24'!J43="Negative alert x2"),
       OR('Contact &amp; visit 2022-24'!K43="Negative alert", 'Contact &amp; visit 2022-24'!K43="Negative alert x2")),
    " -*",
IF(AND('Contact &amp; visit 2022-24'!J43="Negative outlier",
       'Contact &amp; visit 2022-24'!K43&lt;&gt;"Negative outlier"),
    " - -",
IF(AND('Contact &amp; visit 2022-24'!J43="Negative outlier",
       'Contact &amp; visit 2022-24'!K43="Negative outlier"),
    " - -*",
IF('Contact &amp; visit 2022-24'!J43="Not plotted",
    "Not plotted",
"")))))))))</f>
        <v xml:space="preserve"> - -*</v>
      </c>
      <c r="P19" s="54"/>
      <c r="Q19" s="54"/>
      <c r="R19" s="54"/>
      <c r="S19" s="54"/>
      <c r="T19" s="54"/>
    </row>
    <row r="20" spans="2:20" ht="15.75" customHeight="1" x14ac:dyDescent="0.45">
      <c r="B20" s="375" t="s">
        <v>76</v>
      </c>
      <c r="C20" s="436" t="str">
        <f>IF(AND('Patient characteristics 2022-24'!N113="High outlier",
        OR('Patient characteristics 2022-24'!O113="High outlier", 'Patient characteristics 2022-24'!O113="High alert x2")),
    " ++*",
IF(AND('Patient characteristics 2022-24'!N113="High outlier",
       'Patient characteristics 2022-24'!O113&lt;&gt;"High outlier"),
    " ++",
IF(AND(OR('Patient characteristics 2022-24'!N113="High alert", 'Patient characteristics 2022-24'!N113="High alert x2"),
       OR('Patient characteristics 2022-24'!O113="High alert", 'Patient characteristics 2022-24'!O113="High alert x2")),
    " +*",
IF(AND('Patient characteristics 2022-24'!N113="High alert",
       'Patient characteristics 2022-24'!O113&lt;&gt;"High alert"),
    " +",
IF(AND('Patient characteristics 2022-24'!N113="Low alert",
       'Patient characteristics 2022-24'!O113&lt;&gt;"Low alert"),
    " -",
IF(AND(OR('Patient characteristics 2022-24'!N113="Low alert", 'Patient characteristics 2022-24'!N113="Low alert x2"),
       OR('Patient characteristics 2022-24'!O113="Low alert", 'Patient characteristics 2022-24'!O113="Low alert x2")),
    " -*",
IF(AND('Patient characteristics 2022-24'!N113="Low outlier",
       'Patient characteristics 2022-24'!O113&lt;&gt;"Low outlier"),
    " - -",
IF(AND('Patient characteristics 2022-24'!N113="Low outlier",
       'Patient characteristics 2022-24'!O113="Low outlier"),
    " - -*",
IF('Patient characteristics 2022-24'!N113="Not plotted",
    "Not plotted",
"")))))))))</f>
        <v/>
      </c>
      <c r="D20" s="436" t="str">
        <f>IF(AND('Consent 2022-24'!M21="Positive outlier",
        OR('Consent 2022-24'!N21="Positive outlier", 'Consent 2022-24'!N21="Positive alert x2")),
    " ++*",
IF(AND('Consent 2022-24'!M21="Positive outlier",
       'Consent 2022-24'!N21&lt;&gt;"Positive outlier"),
    " ++",
IF(AND(OR('Consent 2022-24'!M21="Positive alert", 'Consent 2022-24'!M21="Positive alert x2"),
       OR('Consent 2022-24'!N21="Positive alert", 'Consent 2022-24'!N21="Positive alert x2")),
    " +*",
IF(AND('Consent 2022-24'!M21="Positive alert",
       'Consent 2022-24'!N21&lt;&gt;"Positive alert"),
    " +",
IF(AND('Consent 2022-24'!M21="Negative alert",
       'Consent 2022-24'!N21&lt;&gt;"Negative alert"),
    " -",
IF(AND(OR('Consent 2022-24'!M21="Negative alert", 'Consent 2022-24'!M21="Negative alert x2"),
       OR('Consent 2022-24'!N21="Negative alert", 'Consent 2022-24'!N21="Negative alert x2")),
    " -*",
IF(AND('Consent 2022-24'!M21="Negative outlier",
       'Consent 2022-24'!N21&lt;&gt;"Negative outlier"),
    " - -",
IF(AND('Consent 2022-24'!M21="Negative outlier",
       'Consent 2022-24'!N21="Negative outlier"),
    " - -*",
IF('Consent 2022-24'!M21="Not plotted",
    "Not plotted",
"")))))))))</f>
        <v xml:space="preserve"> ++*</v>
      </c>
      <c r="E20" s="432" t="str">
        <f>IF(AND('Gestation 2022-24'!J20="Positive outlier",
        OR('Gestation 2022-24'!K20="Positive outlier", 'Gestation 2022-24'!K20="Positive alert x2")),
    " ++*",
IF(AND('Gestation 2022-24'!J20="Positive outlier",
       'Gestation 2022-24'!K20&lt;&gt;"Positive outlier"),
    " ++",
IF(AND(OR('Gestation 2022-24'!J20="Positive alert", 'Gestation 2022-24'!J20="Positive alert x2"),
       OR('Gestation 2022-24'!K20="Positive alert", 'Gestation 2022-24'!K20="Positive alert x2")),
    " +*",
IF(AND('Gestation 2022-24'!J20="Positive alert",
       'Gestation 2022-24'!K20&lt;&gt;"Positive alert"),
    " +",
IF(AND('Gestation 2022-24'!J20="Negative alert",
       'Gestation 2022-24'!K20&lt;&gt;"Negative alert"),
    " -",
IF(AND(OR('Gestation 2022-24'!J20="Negative alert", 'Gestation 2022-24'!J20="Negative alert x2"),
       OR('Gestation 2022-24'!K20="Negative alert", 'Gestation 2022-24'!K20="Negative alert x2")),
    " -*",
IF(AND('Gestation 2022-24'!J20="Negative outlier",
       'Gestation 2022-24'!K20&lt;&gt;"Negative outlier"),
    " - -",
IF(AND('Gestation 2022-24'!J20="Negative outlier",
       'Gestation 2022-24'!K20="Negative outlier"),
    " - -*",
IF('Gestation 2022-24'!J20="Not plotted",
    "Not plotted",
"")))))))))</f>
        <v xml:space="preserve"> ++*</v>
      </c>
      <c r="F20" s="433" t="str">
        <f>IF(AND('Birthweight 2022-24'!J20="Positive outlier",
        OR('Birthweight 2022-24'!K20="Positive outlier", 'Birthweight 2022-24'!K20="Positive alert x2")),
    " ++*",
IF(AND('Birthweight 2022-24'!J20="Positive outlier",
       'Birthweight 2022-24'!K20&lt;&gt;"Positive outlier"),
    " ++",
IF(AND(OR('Birthweight 2022-24'!J20="Positive alert", 'Birthweight 2022-24'!J20="Positive alert x2"),
       OR('Birthweight 2022-24'!K20="Positive alert", 'Birthweight 2022-24'!K20="Positive alert x2")),
    " +*",
IF(AND('Birthweight 2022-24'!J20="Positive alert",
       'Birthweight 2022-24'!K20&lt;&gt;"Positive alert"),
    " +",
IF(AND('Birthweight 2022-24'!J20="Negative alert",
       'Birthweight 2022-24'!K20&lt;&gt;"Negative alert"),
    " -",
IF(AND(OR('Birthweight 2022-24'!J20="Negative alert", 'Birthweight 2022-24'!J20="Negative alert x2"),
       OR('Birthweight 2022-24'!K20="Negative alert", 'Birthweight 2022-24'!K20="Negative alert x2")),
    " -*",
IF(AND('Birthweight 2022-24'!J20="Negative outlier",
       'Birthweight 2022-24'!K20&lt;&gt;"Negative outlier"),
    " - -",
IF(AND('Birthweight 2022-24'!J20="Negative outlier",
       'Birthweight 2022-24'!K20="Negative outlier"),
    " - -*",
IF('Birthweight 2022-24'!J20="Not plotted",
    "Not plotted",
"")))))))))</f>
        <v xml:space="preserve"> ++*</v>
      </c>
      <c r="G20" s="433" t="str">
        <f>IF(AND('Diagnosis times 2022-24'!H20="Positive outlier",
        OR('Diagnosis times 2022-24'!I20="Positive outlier", 'Diagnosis times 2022-24'!I20="Positive alert x2")),
    " ++*",
IF(AND('Diagnosis times 2022-24'!H20="Positive outlier",
       'Diagnosis times 2022-24'!I20&lt;&gt;"Positive outlier"),
    " ++",
IF(AND(OR('Diagnosis times 2022-24'!H20="Positive alert", 'Diagnosis times 2022-24'!H20="Positive alert x2"),
       OR('Diagnosis times 2022-24'!I20="Positive alert", 'Diagnosis times 2022-24'!I20="Positive alert x2")),
    " +*",
IF(AND('Diagnosis times 2022-24'!H20="Positive alert",
       'Diagnosis times 2022-24'!I20&lt;&gt;"Positive alert"),
    " +",
IF(AND('Diagnosis times 2022-24'!H20="Negative alert",
       'Diagnosis times 2022-24'!I20&lt;&gt;"Negative alert"),
    " -",
IF(AND(OR('Diagnosis times 2022-24'!H20="Negative alert", 'Diagnosis times 2022-24'!H20="Negative alert x2"),
       OR('Diagnosis times 2022-24'!I20="Negative alert", 'Diagnosis times 2022-24'!I20="Negative alert x2")),
    " -*",
IF(AND('Diagnosis times 2022-24'!H20="Negative outlier",
       'Diagnosis times 2022-24'!I20&lt;&gt;"Negative outlier"),
    " - -",
IF(AND('Diagnosis times 2022-24'!H20="Negative outlier",
       'Diagnosis times 2022-24'!I20="Negative outlier"),
    " - -*",
IF('Diagnosis times 2022-24'!H20="Not plotted",
    "Not plotted",
"")))))))))</f>
        <v/>
      </c>
      <c r="H20" s="433" t="str">
        <f>IF(AND('Referral 2022-24'!F20="Positive outlier",
        OR('Referral 2022-24'!G20="Positive outlier", 'Referral 2022-24'!G20="Positive alert x2")),
    " ++*",
IF(AND('Referral 2022-24'!F20="Positive outlier",
       'Referral 2022-24'!G20&lt;&gt;"Positive outlier"),
    " ++",
IF(AND(OR('Referral 2022-24'!F20="Positive alert", 'Referral 2022-24'!F20="Positive alert x2"),
       OR('Referral 2022-24'!G20="Positive alert", 'Referral 2022-24'!G20="Positive alert x2")),
    " +*",
IF(AND('Referral 2022-24'!F20="Positive alert",
       'Referral 2022-24'!G20&lt;&gt;"Positive alert"),
    " +",
IF(AND('Referral 2022-24'!F20="Negative alert",
       'Referral 2022-24'!G20&lt;&gt;"Negative alert"),
    " -",
IF(AND(OR('Referral 2022-24'!F20="Negative alert", 'Referral 2022-24'!F20="Negative alert x2"),
       OR('Referral 2022-24'!G20="Negative alert", 'Referral 2022-24'!G20="Negative alert x2")),
    " -*",
IF(AND('Referral 2022-24'!F20="Negative outlier",
       'Referral 2022-24'!G20&lt;&gt;"Negative outlier"),
    " - -",
IF(AND('Referral 2022-24'!F20="Negative outlier",
       'Referral 2022-24'!G20="Negative outlier"),
    " - -*",
IF('Referral 2022-24'!F20="Not plotted",
    "Not plotted",
"")))))))))</f>
        <v xml:space="preserve"> ++*</v>
      </c>
      <c r="I20" s="434" t="str">
        <f>IF(AND('Contact &amp; visit 2022-24'!F44="Positive outlier",
        OR('Contact &amp; visit 2022-24'!G44="Positive outlier", 'Contact &amp; visit 2022-24'!G44="Positive alert x2")),
    " ++*",
IF(AND('Contact &amp; visit 2022-24'!F44="Positive outlier",
       'Contact &amp; visit 2022-24'!G44&lt;&gt;"Positive outlier"),
    " ++",
IF(AND(OR('Contact &amp; visit 2022-24'!F44="Positive alert", 'Contact &amp; visit 2022-24'!F44="Positive alert x2"),
       OR('Contact &amp; visit 2022-24'!G44="Positive alert", 'Contact &amp; visit 2022-24'!G44="Positive alert x2")),
    " +*",
IF(AND('Contact &amp; visit 2022-24'!F44="Positive alert",
       'Contact &amp; visit 2022-24'!G44&lt;&gt;"Positive alert"),
    " +",
IF(AND('Contact &amp; visit 2022-24'!F44="Negative alert",
       'Contact &amp; visit 2022-24'!G44&lt;&gt;"Negative alert"),
    " -",
IF(AND(OR('Contact &amp; visit 2022-24'!F44="Negative alert", 'Contact &amp; visit 2022-24'!F44="Negative alert x2"),
       OR('Contact &amp; visit 2022-24'!G44="Negative alert", 'Contact &amp; visit 2022-24'!G44="Negative alert x2")),
    " -*",
IF(AND('Contact &amp; visit 2022-24'!F44="Negative outlier",
       'Contact &amp; visit 2022-24'!G44&lt;&gt;"Negative outlier"),
    " - -",
IF(AND('Contact &amp; visit 2022-24'!F44="Negative outlier",
       'Contact &amp; visit 2022-24'!G44="Negative outlier"),
    " - -*",
IF('Contact &amp; visit 2022-24'!F44="Not plotted",
    "Not plotted",
"")))))))))</f>
        <v/>
      </c>
      <c r="J20" s="432" t="str">
        <f>IF(AND('Diagnosis times 2022-24'!F46="Positive outlier",
        OR('Diagnosis times 2022-24'!G46="Positive outlier", 'Diagnosis times 2022-24'!G46="Positive alert x2")),
    " ++*",
IF(AND('Diagnosis times 2022-24'!F46="Positive outlier",
       'Diagnosis times 2022-24'!G46&lt;&gt;"Positive outlier"),
    " ++",
IF(AND(OR('Diagnosis times 2022-24'!F46="Positive alert", 'Diagnosis times 2022-24'!F46="Positive alert x2"),
       OR('Diagnosis times 2022-24'!G46="Positive alert", 'Diagnosis times 2022-24'!G46="Positive alert x2")),
    " +*",
IF(AND('Diagnosis times 2022-24'!F46="Positive alert",
       'Diagnosis times 2022-24'!G46&lt;&gt;"Positive alert"),
    " +",
IF(AND('Diagnosis times 2022-24'!F46="Negative alert",
       'Diagnosis times 2022-24'!G46&lt;&gt;"Negative alert"),
    " -",
IF(AND(OR('Diagnosis times 2022-24'!F46="Negative alert", 'Diagnosis times 2022-24'!F46="Negative alert x2"),
       OR('Diagnosis times 2022-24'!G46="Negative alert", 'Diagnosis times 2022-24'!G46="Negative alert x2")),
    " -*",
IF(AND('Diagnosis times 2022-24'!F46="Negative outlier",
       'Diagnosis times 2022-24'!G46&lt;&gt;"Negative outlier"),
    " - -",
IF(AND('Diagnosis times 2022-24'!F46="Negative outlier",
       'Diagnosis times 2022-24'!G46="Negative outlier"),
    " - -*",
IF('Diagnosis times 2022-24'!F46="Not plotted",
    "Not plotted",
"")))))))))</f>
        <v/>
      </c>
      <c r="K20" s="433" t="str">
        <f>IF(AND('Diagnosis times CPO 2022-24'!V48="Positive outlier",
        OR('Diagnosis times CPO 2022-24'!W48="Positive outlier", 'Diagnosis times CPO 2022-24'!W48="Positive alert x2")),
    " ++*",
IF(AND('Diagnosis times CPO 2022-24'!V48="Positive outlier",
       'Diagnosis times CPO 2022-24'!W48&lt;&gt;"Positive outlier"),
    " ++",
IF(AND(OR('Diagnosis times CPO 2022-24'!V48="Positive alert", 'Diagnosis times CPO 2022-24'!V48="Positive alert x2"),
       OR('Diagnosis times CPO 2022-24'!W48="Positive alert", 'Diagnosis times CPO 2022-24'!W48="Positive alert x2")),
    " +*",
IF(AND('Diagnosis times CPO 2022-24'!V48="Positive alert",
       'Diagnosis times CPO 2022-24'!W48&lt;&gt;"Positive alert"),
    " +",
IF(AND('Diagnosis times CPO 2022-24'!V48="Negative alert",
       'Diagnosis times CPO 2022-24'!W48&lt;&gt;"Negative alert"),
    " -",
IF(AND(OR('Diagnosis times CPO 2022-24'!V48="Negative alert", 'Diagnosis times CPO 2022-24'!V48="Negative alert x2"),
       OR('Diagnosis times CPO 2022-24'!W48="Negative alert", 'Diagnosis times CPO 2022-24'!W48="Negative alert x2")),
    " -*",
IF(AND('Diagnosis times CPO 2022-24'!V48="Negative outlier",
       'Diagnosis times CPO 2022-24'!W48&lt;&gt;"Negative outlier"),
    " - -",
IF(AND('Diagnosis times CPO 2022-24'!V48="Negative outlier",
       'Diagnosis times CPO 2022-24'!W48="Negative outlier"),
    " - -*",
IF('Diagnosis times CPO 2022-24'!V48="Not plotted",
    "Not plotted",
"")))))))))</f>
        <v/>
      </c>
      <c r="L20" s="433" t="str">
        <f>IF(AND('Diagnosis times CPO 2022-24'!Z48="Positive outlier",
        OR('Diagnosis times CPO 2022-24'!AA48="Positive outlier", 'Diagnosis times CPO 2022-24'!AA48="Positive alert x2")),
    " ++*",
IF(AND('Diagnosis times CPO 2022-24'!Z48="Positive outlier",
       'Diagnosis times CPO 2022-24'!AA48&lt;&gt;"Positive outlier"),
    " ++",
IF(AND(OR('Diagnosis times CPO 2022-24'!Z48="Positive alert", 'Diagnosis times CPO 2022-24'!Z48="Positive alert x2"),
       OR('Diagnosis times CPO 2022-24'!AA48="Positive alert", 'Diagnosis times CPO 2022-24'!AA48="Positive alert x2")),
    " +*",
IF(AND('Diagnosis times CPO 2022-24'!Z48="Positive alert",
       'Diagnosis times CPO 2022-24'!AA48&lt;&gt;"Positive alert"),
    " +",
IF(AND('Diagnosis times CPO 2022-24'!Z48="Negative alert",
       'Diagnosis times CPO 2022-24'!AA48&lt;&gt;"Negative alert"),
    " -",
IF(AND(OR('Diagnosis times CPO 2022-24'!Z48="Negative alert", 'Diagnosis times CPO 2022-24'!Z48="Negative alert x2"),
       OR('Diagnosis times CPO 2022-24'!AA48="Negative alert", 'Diagnosis times CPO 2022-24'!AA48="Negative alert x2")),
    " -*",
IF(AND('Diagnosis times CPO 2022-24'!Z48="Negative outlier",
       'Diagnosis times CPO 2022-24'!AA48&lt;&gt;"Negative outlier"),
    " - -",
IF(AND('Diagnosis times CPO 2022-24'!Z48="Negative outlier",
       'Diagnosis times CPO 2022-24'!AA48="Negative outlier"),
    " - -*",
IF('Diagnosis times CPO 2022-24'!Z48="Not plotted",
    "Not plotted",
"")))))))))</f>
        <v/>
      </c>
      <c r="M20" s="433" t="str">
        <f>IF(AND('Referral 2022-24'!J20="Positive outlier",
        OR('Referral 2022-24'!K20="Positive outlier", 'Referral 2022-24'!K20="Positive alert x2")),
    " ++*",
IF(AND('Referral 2022-24'!J20="Positive outlier",
       'Referral 2022-24'!K20&lt;&gt;"Positive outlier"),
    " ++",
IF(AND(OR('Referral 2022-24'!J20="Positive alert", 'Referral 2022-24'!J20="Positive alert x2"),
       OR('Referral 2022-24'!K20="Positive alert", 'Referral 2022-24'!K20="Positive alert x2")),
    " +*",
IF(AND('Referral 2022-24'!J20="Positive alert",
       'Referral 2022-24'!K20&lt;&gt;"Positive alert"),
    " +",
IF(AND('Referral 2022-24'!J20="Negative alert",
       'Referral 2022-24'!K20&lt;&gt;"Negative alert"),
    " -",
IF(AND(OR('Referral 2022-24'!J20="Negative alert", 'Referral 2022-24'!J20="Negative alert x2"),
       OR('Referral 2022-24'!K20="Negative alert", 'Referral 2022-24'!K20="Negative alert x2")),
    " -*",
IF(AND('Referral 2022-24'!J20="Negative outlier",
       'Referral 2022-24'!K20&lt;&gt;"Negative outlier"),
    " - -",
IF(AND('Referral 2022-24'!J20="Negative outlier",
       'Referral 2022-24'!K20="Negative outlier"),
    " - -*",
IF('Referral 2022-24'!J20="Not plotted",
    "Not plotted",
"")))))))))</f>
        <v/>
      </c>
      <c r="N20" s="433" t="str">
        <f>IF(AND('Contact &amp; visit 2022-24'!H20="Positive outlier",
        OR('Contact &amp; visit 2022-24'!I20="Positive outlier", 'Contact &amp; visit 2022-24'!I20="Positive alert x2")),
    " ++*",
IF(AND('Contact &amp; visit 2022-24'!H20="Positive outlier",
       'Contact &amp; visit 2022-24'!I20&lt;&gt;"Positive outlier"),
    " ++",
IF(AND(OR('Contact &amp; visit 2022-24'!H20="Positive alert", 'Contact &amp; visit 2022-24'!H20="Positive alert x2"),
       OR('Contact &amp; visit 2022-24'!I20="Positive alert", 'Contact &amp; visit 2022-24'!I20="Positive alert x2")),
    " +*",
IF(AND('Contact &amp; visit 2022-24'!H20="Positive alert",
       'Contact &amp; visit 2022-24'!I20&lt;&gt;"Positive alert"),
    " +",
IF(AND('Contact &amp; visit 2022-24'!H20="Negative alert",
       'Contact &amp; visit 2022-24'!I20&lt;&gt;"Negative alert"),
    " -",
IF(AND(OR('Contact &amp; visit 2022-24'!H20="Negative alert", 'Contact &amp; visit 2022-24'!H20="Negative alert x2"),
       OR('Contact &amp; visit 2022-24'!I20="Negative alert", 'Contact &amp; visit 2022-24'!I20="Negative alert x2")),
    " -*",
IF(AND('Contact &amp; visit 2022-24'!H20="Negative outlier",
       'Contact &amp; visit 2022-24'!I20&lt;&gt;"Negative outlier"),
    " - -",
IF(AND('Contact &amp; visit 2022-24'!H20="Negative outlier",
       'Contact &amp; visit 2022-24'!I20="Negative outlier"),
    " - -*",
IF('Contact &amp; visit 2022-24'!H20="Not plotted",
    "Not plotted",
"")))))))))</f>
        <v/>
      </c>
      <c r="O20" s="434" t="str">
        <f>IF(AND('Contact &amp; visit 2022-24'!J44="Positive outlier",
        OR('Contact &amp; visit 2022-24'!K44="Positive outlier", 'Contact &amp; visit 2022-24'!K44="Positive alert x2")),
    " ++*",
IF(AND('Contact &amp; visit 2022-24'!J44="Positive outlier",
       'Contact &amp; visit 2022-24'!K44&lt;&gt;"Positive outlier"),
    " ++",
IF(AND(OR('Contact &amp; visit 2022-24'!J44="Positive alert", 'Contact &amp; visit 2022-24'!J44="Positive alert x2"),
       OR('Contact &amp; visit 2022-24'!K44="Positive alert", 'Contact &amp; visit 2022-24'!K44="Positive alert x2")),
    " +*",
IF(AND('Contact &amp; visit 2022-24'!J44="Positive alert",
       'Contact &amp; visit 2022-24'!K44&lt;&gt;"Positive alert"),
    " +",
IF(AND('Contact &amp; visit 2022-24'!J44="Negative alert",
       'Contact &amp; visit 2022-24'!K44&lt;&gt;"Negative alert"),
    " -",
IF(AND(OR('Contact &amp; visit 2022-24'!J44="Negative alert", 'Contact &amp; visit 2022-24'!J44="Negative alert x2"),
       OR('Contact &amp; visit 2022-24'!K44="Negative alert", 'Contact &amp; visit 2022-24'!K44="Negative alert x2")),
    " -*",
IF(AND('Contact &amp; visit 2022-24'!J44="Negative outlier",
       'Contact &amp; visit 2022-24'!K44&lt;&gt;"Negative outlier"),
    " - -",
IF(AND('Contact &amp; visit 2022-24'!J44="Negative outlier",
       'Contact &amp; visit 2022-24'!K44="Negative outlier"),
    " - -*",
IF('Contact &amp; visit 2022-24'!J44="Not plotted",
    "Not plotted",
"")))))))))</f>
        <v/>
      </c>
      <c r="P20" s="54"/>
      <c r="Q20" s="54"/>
      <c r="R20" s="54"/>
      <c r="S20" s="54"/>
      <c r="T20" s="54"/>
    </row>
    <row r="21" spans="2:20" ht="15.75" customHeight="1" x14ac:dyDescent="0.45">
      <c r="B21" s="24"/>
      <c r="C21" s="24"/>
      <c r="D21" s="24"/>
      <c r="E21" s="845"/>
      <c r="F21" s="845"/>
      <c r="G21" s="845"/>
      <c r="H21" s="845"/>
      <c r="I21" s="845"/>
      <c r="J21" s="845"/>
      <c r="K21" s="845"/>
      <c r="L21" s="845"/>
      <c r="M21" s="845"/>
      <c r="N21" s="845"/>
      <c r="O21" s="67"/>
      <c r="P21" s="187"/>
      <c r="Q21" s="67"/>
      <c r="R21" s="187"/>
      <c r="S21" s="67"/>
      <c r="T21" s="187"/>
    </row>
    <row r="22" spans="2:20" x14ac:dyDescent="0.45">
      <c r="B22" s="72"/>
      <c r="C22" s="72"/>
      <c r="D22" s="72"/>
    </row>
    <row r="23" spans="2:20" x14ac:dyDescent="0.45">
      <c r="B23" s="185" t="s">
        <v>78</v>
      </c>
      <c r="C23" s="300"/>
      <c r="D23" s="300"/>
      <c r="E23" s="189"/>
      <c r="F23" s="189"/>
      <c r="G23" s="189"/>
      <c r="H23" s="189"/>
      <c r="I23" s="190"/>
    </row>
    <row r="24" spans="2:20" x14ac:dyDescent="0.45">
      <c r="B24" s="408" t="s">
        <v>429</v>
      </c>
      <c r="C24" s="407" t="s">
        <v>434</v>
      </c>
      <c r="D24" s="186"/>
      <c r="E24" s="378"/>
      <c r="F24" s="378"/>
      <c r="G24" s="378"/>
      <c r="H24" s="378"/>
      <c r="I24" s="379"/>
    </row>
    <row r="25" spans="2:20" x14ac:dyDescent="0.45">
      <c r="B25" s="408" t="s">
        <v>430</v>
      </c>
      <c r="C25" s="31" t="s">
        <v>32</v>
      </c>
      <c r="D25" s="24"/>
      <c r="E25" s="65"/>
      <c r="F25" s="65"/>
      <c r="G25" s="65"/>
      <c r="H25" s="65"/>
      <c r="I25" s="188"/>
    </row>
    <row r="26" spans="2:20" x14ac:dyDescent="0.45">
      <c r="B26" s="409" t="s">
        <v>425</v>
      </c>
      <c r="C26" s="31" t="s">
        <v>435</v>
      </c>
      <c r="D26" s="24"/>
      <c r="E26" s="65"/>
      <c r="F26" s="65"/>
      <c r="G26" s="65"/>
      <c r="H26" s="65"/>
      <c r="I26" s="188"/>
    </row>
    <row r="27" spans="2:20" x14ac:dyDescent="0.45">
      <c r="B27" s="409" t="s">
        <v>427</v>
      </c>
      <c r="C27" s="31" t="s">
        <v>20</v>
      </c>
      <c r="D27" s="24"/>
      <c r="E27" s="65"/>
      <c r="F27" s="65"/>
      <c r="G27" s="65"/>
      <c r="H27" s="65"/>
      <c r="I27" s="188"/>
    </row>
    <row r="28" spans="2:20" x14ac:dyDescent="0.45">
      <c r="B28" s="409" t="s">
        <v>428</v>
      </c>
      <c r="C28" s="31" t="s">
        <v>33</v>
      </c>
      <c r="D28" s="56"/>
      <c r="E28" s="65"/>
      <c r="F28" s="65"/>
      <c r="G28" s="65"/>
      <c r="H28" s="65"/>
      <c r="I28" s="188"/>
    </row>
    <row r="29" spans="2:20" x14ac:dyDescent="0.45">
      <c r="B29" s="409" t="s">
        <v>433</v>
      </c>
      <c r="C29" s="31" t="s">
        <v>437</v>
      </c>
      <c r="D29" s="56"/>
      <c r="E29" s="65"/>
      <c r="F29" s="65"/>
      <c r="G29" s="65"/>
      <c r="H29" s="65"/>
      <c r="I29" s="188"/>
    </row>
    <row r="30" spans="2:20" ht="19.5" customHeight="1" x14ac:dyDescent="0.45">
      <c r="B30" s="409" t="s">
        <v>426</v>
      </c>
      <c r="C30" s="72" t="s">
        <v>31</v>
      </c>
      <c r="D30" s="56"/>
      <c r="E30" s="65"/>
      <c r="F30" s="65"/>
      <c r="G30" s="65"/>
      <c r="H30" s="65"/>
      <c r="I30" s="188"/>
    </row>
    <row r="31" spans="2:20" x14ac:dyDescent="0.45">
      <c r="B31" s="409" t="s">
        <v>428</v>
      </c>
      <c r="C31" s="31" t="s">
        <v>33</v>
      </c>
      <c r="D31" s="56"/>
      <c r="E31" s="65"/>
      <c r="F31" s="65"/>
      <c r="G31" s="65"/>
      <c r="H31" s="65"/>
      <c r="I31" s="188"/>
    </row>
    <row r="32" spans="2:20" x14ac:dyDescent="0.45">
      <c r="B32" s="409" t="s">
        <v>432</v>
      </c>
      <c r="C32" s="72" t="s">
        <v>436</v>
      </c>
      <c r="D32" s="56"/>
      <c r="E32" s="65"/>
      <c r="F32" s="65"/>
      <c r="G32" s="65"/>
      <c r="H32" s="65"/>
      <c r="I32" s="188"/>
    </row>
    <row r="33" spans="2:9" x14ac:dyDescent="0.45">
      <c r="B33" s="410"/>
      <c r="C33" s="406" t="s">
        <v>438</v>
      </c>
      <c r="D33" s="56"/>
      <c r="E33" s="65"/>
      <c r="F33" s="65"/>
      <c r="G33" s="65"/>
      <c r="H33" s="65"/>
      <c r="I33" s="188"/>
    </row>
    <row r="34" spans="2:9" x14ac:dyDescent="0.45">
      <c r="B34" s="376" t="s">
        <v>335</v>
      </c>
      <c r="C34" s="377" t="s">
        <v>447</v>
      </c>
      <c r="D34" s="411"/>
      <c r="E34" s="411"/>
      <c r="F34" s="411"/>
      <c r="G34" s="411"/>
      <c r="H34" s="411"/>
      <c r="I34" s="412"/>
    </row>
  </sheetData>
  <mergeCells count="3">
    <mergeCell ref="E5:I5"/>
    <mergeCell ref="E21:N21"/>
    <mergeCell ref="J5:O5"/>
  </mergeCells>
  <conditionalFormatting sqref="B24:B32">
    <cfRule type="containsText" dxfId="742" priority="120" operator="containsText" text=" -ve*">
      <formula>NOT(ISERROR(SEARCH(" -ve*",B24)))</formula>
    </cfRule>
    <cfRule type="cellIs" dxfId="741" priority="113" operator="equal">
      <formula>" +*"</formula>
    </cfRule>
    <cfRule type="cellIs" dxfId="740" priority="121" operator="equal">
      <formula>" -ve"</formula>
    </cfRule>
    <cfRule type="cellIs" dxfId="739" priority="112" operator="equal">
      <formula>" -*"</formula>
    </cfRule>
    <cfRule type="cellIs" dxfId="738" priority="119" operator="equal">
      <formula>" ++*"</formula>
    </cfRule>
    <cfRule type="cellIs" dxfId="737" priority="117" operator="equal">
      <formula>" +"</formula>
    </cfRule>
    <cfRule type="cellIs" dxfId="736" priority="116" operator="equal">
      <formula>" - -*"</formula>
    </cfRule>
    <cfRule type="cellIs" dxfId="735" priority="115" operator="equal">
      <formula>" - -"</formula>
    </cfRule>
    <cfRule type="cellIs" dxfId="734" priority="114" operator="equal">
      <formula>" -"</formula>
    </cfRule>
    <cfRule type="cellIs" dxfId="733" priority="118" operator="equal">
      <formula>" ++"</formula>
    </cfRule>
  </conditionalFormatting>
  <conditionalFormatting sqref="B26:B31 C11:M20 K7:M10">
    <cfRule type="containsText" dxfId="732" priority="123" operator="containsText" text=" +ve">
      <formula>NOT(ISERROR(SEARCH(" +ve",B7)))</formula>
    </cfRule>
  </conditionalFormatting>
  <conditionalFormatting sqref="B32:C32">
    <cfRule type="containsText" dxfId="731" priority="122" operator="containsText" text=" +ve">
      <formula>NOT(ISERROR(SEARCH(" +ve",B32)))</formula>
    </cfRule>
  </conditionalFormatting>
  <conditionalFormatting sqref="B24:D25">
    <cfRule type="containsText" dxfId="730" priority="128" operator="containsText" text=" +ve">
      <formula>NOT(ISERROR(SEARCH(" +ve",B24)))</formula>
    </cfRule>
  </conditionalFormatting>
  <conditionalFormatting sqref="C7">
    <cfRule type="containsText" dxfId="729" priority="60" operator="containsText" text=" +ve">
      <formula>NOT(ISERROR(SEARCH(" +ve",C7)))</formula>
    </cfRule>
    <cfRule type="containsText" dxfId="728" priority="61" operator="containsText" text=" -ve*">
      <formula>NOT(ISERROR(SEARCH(" -ve*",C7)))</formula>
    </cfRule>
    <cfRule type="containsText" dxfId="727" priority="64" operator="containsText" text=" -ve*">
      <formula>NOT(ISERROR(SEARCH(" -ve*",C7)))</formula>
    </cfRule>
    <cfRule type="cellIs" dxfId="726" priority="62" operator="equal">
      <formula>" -ve"</formula>
    </cfRule>
    <cfRule type="cellIs" dxfId="725" priority="65" operator="equal">
      <formula>" -ve"</formula>
    </cfRule>
    <cfRule type="containsText" dxfId="724" priority="66" operator="containsText" text=" +ve">
      <formula>NOT(ISERROR(SEARCH(" +ve",C7)))</formula>
    </cfRule>
    <cfRule type="containsText" dxfId="723" priority="67" operator="containsText" text=" -ve*">
      <formula>NOT(ISERROR(SEARCH(" -ve*",C7)))</formula>
    </cfRule>
    <cfRule type="cellIs" dxfId="722" priority="68" operator="equal">
      <formula>" -ve"</formula>
    </cfRule>
    <cfRule type="containsText" dxfId="721" priority="69" operator="containsText" text=" +ve">
      <formula>NOT(ISERROR(SEARCH(" +ve",C7)))</formula>
    </cfRule>
    <cfRule type="containsText" dxfId="720" priority="57" operator="containsText" text=" +ve">
      <formula>NOT(ISERROR(SEARCH(" +ve",C7)))</formula>
    </cfRule>
    <cfRule type="containsText" dxfId="719" priority="55" operator="containsText" text=" -ve*">
      <formula>NOT(ISERROR(SEARCH(" -ve*",C7)))</formula>
    </cfRule>
    <cfRule type="cellIs" dxfId="718" priority="56" operator="equal">
      <formula>" -ve"</formula>
    </cfRule>
    <cfRule type="containsText" dxfId="717" priority="63" operator="containsText" text=" +ve">
      <formula>NOT(ISERROR(SEARCH(" +ve",C7)))</formula>
    </cfRule>
    <cfRule type="containsText" dxfId="716" priority="58" operator="containsText" text=" -ve*">
      <formula>NOT(ISERROR(SEARCH(" -ve*",C7)))</formula>
    </cfRule>
    <cfRule type="cellIs" dxfId="715" priority="59" operator="equal">
      <formula>" -ve"</formula>
    </cfRule>
  </conditionalFormatting>
  <conditionalFormatting sqref="C7:C20 D9:F20 C7:D10">
    <cfRule type="cellIs" dxfId="714" priority="139" operator="equal">
      <formula>" -ve"</formula>
    </cfRule>
  </conditionalFormatting>
  <conditionalFormatting sqref="C11:C20">
    <cfRule type="containsText" dxfId="713" priority="76" operator="containsText" text=" -ve*">
      <formula>NOT(ISERROR(SEARCH(" -ve*",C11)))</formula>
    </cfRule>
    <cfRule type="cellIs" dxfId="712" priority="77" operator="equal">
      <formula>" -ve"</formula>
    </cfRule>
    <cfRule type="containsText" dxfId="711" priority="78" operator="containsText" text=" +ve">
      <formula>NOT(ISERROR(SEARCH(" +ve",C11)))</formula>
    </cfRule>
  </conditionalFormatting>
  <conditionalFormatting sqref="C13">
    <cfRule type="containsText" dxfId="710" priority="32" operator="containsText" text=" +ve">
      <formula>NOT(ISERROR(SEARCH(" +ve",C13)))</formula>
    </cfRule>
    <cfRule type="cellIs" dxfId="709" priority="31" operator="equal">
      <formula>" -ve"</formula>
    </cfRule>
    <cfRule type="containsText" dxfId="708" priority="30" operator="containsText" text=" -ve*">
      <formula>NOT(ISERROR(SEARCH(" -ve*",C13)))</formula>
    </cfRule>
  </conditionalFormatting>
  <conditionalFormatting sqref="C15:C20">
    <cfRule type="containsText" dxfId="707" priority="27" operator="containsText" text=" -ve*">
      <formula>NOT(ISERROR(SEARCH(" -ve*",C15)))</formula>
    </cfRule>
    <cfRule type="cellIs" dxfId="706" priority="28" operator="equal">
      <formula>" -ve"</formula>
    </cfRule>
    <cfRule type="containsText" dxfId="705" priority="29" operator="containsText" text=" +ve">
      <formula>NOT(ISERROR(SEARCH(" +ve",C15)))</formula>
    </cfRule>
  </conditionalFormatting>
  <conditionalFormatting sqref="C16">
    <cfRule type="containsText" dxfId="704" priority="24" operator="containsText" text=" -ve*">
      <formula>NOT(ISERROR(SEARCH(" -ve*",C16)))</formula>
    </cfRule>
    <cfRule type="cellIs" dxfId="703" priority="25" operator="equal">
      <formula>" -ve"</formula>
    </cfRule>
    <cfRule type="containsText" dxfId="702" priority="26" operator="containsText" text=" +ve">
      <formula>NOT(ISERROR(SEARCH(" +ve",C16)))</formula>
    </cfRule>
  </conditionalFormatting>
  <conditionalFormatting sqref="C26">
    <cfRule type="containsText" dxfId="701" priority="127" operator="containsText" text=" +ve">
      <formula>NOT(ISERROR(SEARCH(" +ve",C26)))</formula>
    </cfRule>
  </conditionalFormatting>
  <conditionalFormatting sqref="C28">
    <cfRule type="containsText" dxfId="700" priority="125" operator="containsText" text=" -ve">
      <formula>NOT(ISERROR(SEARCH(" -ve",C28)))</formula>
    </cfRule>
  </conditionalFormatting>
  <conditionalFormatting sqref="C29:C30">
    <cfRule type="containsText" dxfId="699" priority="124" operator="containsText" text=" +ve">
      <formula>NOT(ISERROR(SEARCH(" +ve",C29)))</formula>
    </cfRule>
  </conditionalFormatting>
  <conditionalFormatting sqref="C31">
    <cfRule type="containsText" dxfId="698" priority="126" operator="containsText" text=" -ve">
      <formula>NOT(ISERROR(SEARCH(" -ve",C31)))</formula>
    </cfRule>
  </conditionalFormatting>
  <conditionalFormatting sqref="C7:D7">
    <cfRule type="containsText" dxfId="697" priority="70" operator="containsText" text=" -ve*">
      <formula>NOT(ISERROR(SEARCH(" -ve*",C7)))</formula>
    </cfRule>
    <cfRule type="cellIs" dxfId="696" priority="71" operator="equal">
      <formula>" -ve"</formula>
    </cfRule>
    <cfRule type="containsText" dxfId="695" priority="72" operator="containsText" text=" +ve">
      <formula>NOT(ISERROR(SEARCH(" +ve",C7)))</formula>
    </cfRule>
  </conditionalFormatting>
  <conditionalFormatting sqref="C7:D10 C7:C20 D11:D20">
    <cfRule type="containsText" dxfId="694" priority="140" operator="containsText" text=" +ve">
      <formula>NOT(ISERROR(SEARCH(" +ve",C7)))</formula>
    </cfRule>
  </conditionalFormatting>
  <conditionalFormatting sqref="C7:D10 C7:C20 E9:E20 D11:D20">
    <cfRule type="containsText" dxfId="693" priority="138" operator="containsText" text=" -ve*">
      <formula>NOT(ISERROR(SEARCH(" -ve*",C7)))</formula>
    </cfRule>
  </conditionalFormatting>
  <conditionalFormatting sqref="C9:D9">
    <cfRule type="containsText" dxfId="692" priority="102" operator="containsText" text=" +ve">
      <formula>NOT(ISERROR(SEARCH(" +ve",C9)))</formula>
    </cfRule>
    <cfRule type="containsText" dxfId="691" priority="100" operator="containsText" text=" -ve*">
      <formula>NOT(ISERROR(SEARCH(" -ve*",C9)))</formula>
    </cfRule>
    <cfRule type="cellIs" dxfId="690" priority="101" operator="equal">
      <formula>" -ve"</formula>
    </cfRule>
  </conditionalFormatting>
  <conditionalFormatting sqref="C7:M20 O7:O20">
    <cfRule type="cellIs" dxfId="689" priority="136" operator="equal">
      <formula>" ++"</formula>
    </cfRule>
    <cfRule type="cellIs" dxfId="688" priority="137" operator="equal">
      <formula>" ++*"</formula>
    </cfRule>
    <cfRule type="cellIs" dxfId="687" priority="131" operator="equal">
      <formula>" +*"</formula>
    </cfRule>
    <cfRule type="cellIs" dxfId="686" priority="135" operator="equal">
      <formula>" +"</formula>
    </cfRule>
    <cfRule type="cellIs" dxfId="685" priority="134" operator="equal">
      <formula>" - -*"</formula>
    </cfRule>
    <cfRule type="cellIs" dxfId="684" priority="133" operator="equal">
      <formula>" - -"</formula>
    </cfRule>
    <cfRule type="cellIs" dxfId="683" priority="132" operator="equal">
      <formula>" -"</formula>
    </cfRule>
    <cfRule type="cellIs" dxfId="682" priority="130" operator="equal">
      <formula>" -*"</formula>
    </cfRule>
  </conditionalFormatting>
  <conditionalFormatting sqref="D7:D20">
    <cfRule type="containsText" dxfId="681" priority="94" operator="containsText" text=" -ve*">
      <formula>NOT(ISERROR(SEARCH(" -ve*",D7)))</formula>
    </cfRule>
    <cfRule type="containsText" dxfId="680" priority="96" operator="containsText" text=" +ve">
      <formula>NOT(ISERROR(SEARCH(" +ve",D7)))</formula>
    </cfRule>
    <cfRule type="containsText" dxfId="679" priority="97" operator="containsText" text=" -ve*">
      <formula>NOT(ISERROR(SEARCH(" -ve*",D7)))</formula>
    </cfRule>
    <cfRule type="cellIs" dxfId="678" priority="98" operator="equal">
      <formula>" -ve"</formula>
    </cfRule>
    <cfRule type="containsText" dxfId="677" priority="99" operator="containsText" text=" +ve">
      <formula>NOT(ISERROR(SEARCH(" +ve",D7)))</formula>
    </cfRule>
    <cfRule type="cellIs" dxfId="676" priority="95" operator="equal">
      <formula>" -ve"</formula>
    </cfRule>
  </conditionalFormatting>
  <conditionalFormatting sqref="D9:D10">
    <cfRule type="containsText" dxfId="675" priority="103" operator="containsText" text=" -ve*">
      <formula>NOT(ISERROR(SEARCH(" -ve*",D9)))</formula>
    </cfRule>
    <cfRule type="cellIs" dxfId="674" priority="104" operator="equal">
      <formula>" -ve"</formula>
    </cfRule>
    <cfRule type="containsText" dxfId="673" priority="105" operator="containsText" text=" +ve">
      <formula>NOT(ISERROR(SEARCH(" +ve",D9)))</formula>
    </cfRule>
  </conditionalFormatting>
  <conditionalFormatting sqref="D10:D11">
    <cfRule type="containsText" dxfId="672" priority="108" operator="containsText" text=" +ve">
      <formula>NOT(ISERROR(SEARCH(" +ve",D10)))</formula>
    </cfRule>
    <cfRule type="containsText" dxfId="671" priority="106" operator="containsText" text=" -ve*">
      <formula>NOT(ISERROR(SEARCH(" -ve*",D10)))</formula>
    </cfRule>
    <cfRule type="cellIs" dxfId="670" priority="107" operator="equal">
      <formula>" -ve"</formula>
    </cfRule>
  </conditionalFormatting>
  <conditionalFormatting sqref="D11:D13">
    <cfRule type="containsText" dxfId="669" priority="111" operator="containsText" text=" +ve">
      <formula>NOT(ISERROR(SEARCH(" +ve",D11)))</formula>
    </cfRule>
    <cfRule type="containsText" dxfId="668" priority="109" operator="containsText" text=" -ve*">
      <formula>NOT(ISERROR(SEARCH(" -ve*",D11)))</formula>
    </cfRule>
    <cfRule type="cellIs" dxfId="667" priority="110" operator="equal">
      <formula>" -ve"</formula>
    </cfRule>
  </conditionalFormatting>
  <conditionalFormatting sqref="D13:D20">
    <cfRule type="containsText" dxfId="666" priority="93" operator="containsText" text=" +ve">
      <formula>NOT(ISERROR(SEARCH(" +ve",D13)))</formula>
    </cfRule>
    <cfRule type="cellIs" dxfId="665" priority="92" operator="equal">
      <formula>" -ve"</formula>
    </cfRule>
    <cfRule type="containsText" dxfId="664" priority="91" operator="containsText" text=" -ve*">
      <formula>NOT(ISERROR(SEARCH(" -ve*",D13)))</formula>
    </cfRule>
  </conditionalFormatting>
  <conditionalFormatting sqref="D26 C27:D27">
    <cfRule type="containsText" dxfId="663" priority="129" operator="containsText" text=" -ve">
      <formula>NOT(ISERROR(SEARCH(" -ve",C26)))</formula>
    </cfRule>
  </conditionalFormatting>
  <conditionalFormatting sqref="E10:E21">
    <cfRule type="containsText" dxfId="662" priority="90" operator="containsText" text=" +ve">
      <formula>NOT(ISERROR(SEARCH(" +ve",E10)))</formula>
    </cfRule>
    <cfRule type="containsText" dxfId="661" priority="33" operator="containsText" text=" -ve*">
      <formula>NOT(ISERROR(SEARCH(" -ve*",E10)))</formula>
    </cfRule>
    <cfRule type="cellIs" dxfId="660" priority="34" operator="equal">
      <formula>" -ve"</formula>
    </cfRule>
  </conditionalFormatting>
  <conditionalFormatting sqref="E7:F9">
    <cfRule type="cellIs" dxfId="659" priority="161" operator="equal">
      <formula>" -ve"</formula>
    </cfRule>
  </conditionalFormatting>
  <conditionalFormatting sqref="E7:G9 E9:F20 G10:G20">
    <cfRule type="containsText" dxfId="658" priority="162" operator="containsText" text=" +ve">
      <formula>NOT(ISERROR(SEARCH(" +ve",E7)))</formula>
    </cfRule>
  </conditionalFormatting>
  <conditionalFormatting sqref="E10:J10 C11:M20 I7:J9 K7:M10 K7:L20 O7:O20">
    <cfRule type="containsText" dxfId="657" priority="165" operator="containsText" text=" -ve*">
      <formula>NOT(ISERROR(SEARCH(" -ve*",C7)))</formula>
    </cfRule>
  </conditionalFormatting>
  <conditionalFormatting sqref="E10:J10 C11:M20 K7:M10 K7:L20 I7:J9 O7:O20">
    <cfRule type="cellIs" dxfId="656" priority="166" operator="equal">
      <formula>" -ve"</formula>
    </cfRule>
  </conditionalFormatting>
  <conditionalFormatting sqref="F9:F20 E7:G9 G10:G20">
    <cfRule type="containsText" dxfId="655" priority="160" operator="containsText" text=" -ve*">
      <formula>NOT(ISERROR(SEARCH(" -ve*",E7)))</formula>
    </cfRule>
  </conditionalFormatting>
  <conditionalFormatting sqref="F12">
    <cfRule type="cellIs" dxfId="654" priority="158" operator="equal">
      <formula>" ++"</formula>
    </cfRule>
    <cfRule type="cellIs" dxfId="653" priority="152" operator="equal">
      <formula>" -*"</formula>
    </cfRule>
    <cfRule type="cellIs" dxfId="652" priority="153" operator="equal">
      <formula>" +*"</formula>
    </cfRule>
    <cfRule type="cellIs" dxfId="651" priority="154" operator="equal">
      <formula>" -"</formula>
    </cfRule>
    <cfRule type="cellIs" dxfId="650" priority="156" operator="equal">
      <formula>" - -*"</formula>
    </cfRule>
    <cfRule type="cellIs" dxfId="649" priority="157" operator="equal">
      <formula>" +"</formula>
    </cfRule>
    <cfRule type="cellIs" dxfId="648" priority="159" operator="equal">
      <formula>" ++*"</formula>
    </cfRule>
    <cfRule type="cellIs" dxfId="647" priority="155" operator="equal">
      <formula>" - -"</formula>
    </cfRule>
  </conditionalFormatting>
  <conditionalFormatting sqref="F14">
    <cfRule type="cellIs" dxfId="646" priority="147" operator="equal">
      <formula>" - -"</formula>
    </cfRule>
    <cfRule type="cellIs" dxfId="645" priority="148" operator="equal">
      <formula>" - -*"</formula>
    </cfRule>
    <cfRule type="cellIs" dxfId="644" priority="150" operator="equal">
      <formula>" ++"</formula>
    </cfRule>
    <cfRule type="cellIs" dxfId="643" priority="151" operator="equal">
      <formula>" ++*"</formula>
    </cfRule>
    <cfRule type="cellIs" dxfId="642" priority="149" operator="equal">
      <formula>" +"</formula>
    </cfRule>
    <cfRule type="cellIs" dxfId="641" priority="144" operator="equal">
      <formula>" -*"</formula>
    </cfRule>
    <cfRule type="cellIs" dxfId="640" priority="145" operator="equal">
      <formula>" +*"</formula>
    </cfRule>
    <cfRule type="cellIs" dxfId="639" priority="146" operator="equal">
      <formula>" -"</formula>
    </cfRule>
  </conditionalFormatting>
  <conditionalFormatting sqref="F10:G20">
    <cfRule type="containsText" dxfId="638" priority="82" operator="containsText" text=" -ve*">
      <formula>NOT(ISERROR(SEARCH(" -ve*",F10)))</formula>
    </cfRule>
    <cfRule type="cellIs" dxfId="637" priority="83" operator="equal">
      <formula>" -ve"</formula>
    </cfRule>
    <cfRule type="containsText" dxfId="636" priority="85" operator="containsText" text=" -ve*">
      <formula>NOT(ISERROR(SEARCH(" -ve*",F10)))</formula>
    </cfRule>
    <cfRule type="cellIs" dxfId="635" priority="86" operator="equal">
      <formula>" -ve"</formula>
    </cfRule>
    <cfRule type="containsText" dxfId="634" priority="87" operator="containsText" text=" +ve">
      <formula>NOT(ISERROR(SEARCH(" +ve",F10)))</formula>
    </cfRule>
    <cfRule type="containsText" dxfId="633" priority="84" operator="containsText" text=" +ve">
      <formula>NOT(ISERROR(SEARCH(" +ve",F10)))</formula>
    </cfRule>
  </conditionalFormatting>
  <conditionalFormatting sqref="G7:I20">
    <cfRule type="cellIs" dxfId="632" priority="142" operator="equal">
      <formula>" -ve"</formula>
    </cfRule>
  </conditionalFormatting>
  <conditionalFormatting sqref="H7:H20">
    <cfRule type="containsText" dxfId="631" priority="143" operator="containsText" text=" +ve">
      <formula>NOT(ISERROR(SEARCH(" +ve",H7)))</formula>
    </cfRule>
  </conditionalFormatting>
  <conditionalFormatting sqref="H7:I7">
    <cfRule type="containsText" dxfId="630" priority="81" operator="containsText" text=" +ve">
      <formula>NOT(ISERROR(SEARCH(" +ve",H7)))</formula>
    </cfRule>
    <cfRule type="cellIs" dxfId="629" priority="80" operator="equal">
      <formula>" -ve"</formula>
    </cfRule>
    <cfRule type="containsText" dxfId="628" priority="79" operator="containsText" text=" -ve*">
      <formula>NOT(ISERROR(SEARCH(" -ve*",H7)))</formula>
    </cfRule>
  </conditionalFormatting>
  <conditionalFormatting sqref="H7:I20">
    <cfRule type="containsText" dxfId="627" priority="141" operator="containsText" text=" -ve*">
      <formula>NOT(ISERROR(SEARCH(" -ve*",H7)))</formula>
    </cfRule>
  </conditionalFormatting>
  <conditionalFormatting sqref="I7:J9 I7:I20 K7:L20 O7:O20 E10:J10 O21:T21">
    <cfRule type="containsText" dxfId="626" priority="167" operator="containsText" text=" +ve">
      <formula>NOT(ISERROR(SEARCH(" +ve",E7)))</formula>
    </cfRule>
  </conditionalFormatting>
  <conditionalFormatting sqref="N7:N20">
    <cfRule type="containsText" dxfId="625" priority="10" operator="containsText" text=" -ve*">
      <formula>NOT(ISERROR(SEARCH(" -ve*",N7)))</formula>
    </cfRule>
    <cfRule type="cellIs" dxfId="624" priority="9" operator="equal">
      <formula>" ++*"</formula>
    </cfRule>
    <cfRule type="cellIs" dxfId="623" priority="8" operator="equal">
      <formula>" ++"</formula>
    </cfRule>
    <cfRule type="cellIs" dxfId="622" priority="7" operator="equal">
      <formula>" +"</formula>
    </cfRule>
    <cfRule type="cellIs" dxfId="621" priority="6" operator="equal">
      <formula>" - -*"</formula>
    </cfRule>
    <cfRule type="cellIs" dxfId="620" priority="5" operator="equal">
      <formula>" - -"</formula>
    </cfRule>
    <cfRule type="cellIs" dxfId="619" priority="2" operator="equal">
      <formula>" -*"</formula>
    </cfRule>
    <cfRule type="cellIs" dxfId="618" priority="4" operator="equal">
      <formula>" -"</formula>
    </cfRule>
    <cfRule type="cellIs" dxfId="617" priority="3" operator="equal">
      <formula>" +*"</formula>
    </cfRule>
    <cfRule type="cellIs" dxfId="616" priority="11" operator="equal">
      <formula>" -ve"</formula>
    </cfRule>
    <cfRule type="containsText" dxfId="615" priority="1" operator="containsText" text=" +ve">
      <formula>NOT(ISERROR(SEARCH(" +ve",N7)))</formula>
    </cfRule>
  </conditionalFormatting>
  <conditionalFormatting sqref="N7:O20">
    <cfRule type="containsText" dxfId="614" priority="12" operator="containsText" text=" +ve">
      <formula>NOT(ISERROR(SEARCH(" +ve",N7)))</formula>
    </cfRule>
  </conditionalFormatting>
  <conditionalFormatting sqref="O21:T21">
    <cfRule type="containsText" dxfId="613" priority="163" operator="containsText" text=" -ve*">
      <formula>NOT(ISERROR(SEARCH(" -ve*",O21)))</formula>
    </cfRule>
    <cfRule type="cellIs" dxfId="612" priority="164" operator="equal">
      <formula>" -ve"</formula>
    </cfRule>
  </conditionalFormatting>
  <hyperlinks>
    <hyperlink ref="B1" location="TOC!A1" display="TOC" xr:uid="{A02677E4-1B6C-4890-8D0B-62FDDA8902A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E1F2FF"/>
  </sheetPr>
  <dimension ref="B1:M25"/>
  <sheetViews>
    <sheetView zoomScale="90" zoomScaleNormal="90" zoomScaleSheetLayoutView="90" workbookViewId="0"/>
  </sheetViews>
  <sheetFormatPr defaultColWidth="9.1328125" defaultRowHeight="14.25" x14ac:dyDescent="0.45"/>
  <cols>
    <col min="1" max="1" width="5.265625" style="54" customWidth="1"/>
    <col min="2" max="2" width="15.73046875" style="54" customWidth="1"/>
    <col min="3" max="3" width="17.1328125" style="54" customWidth="1"/>
    <col min="4" max="6" width="12.73046875" style="54" customWidth="1"/>
    <col min="7" max="7" width="15.73046875" style="54" hidden="1" customWidth="1"/>
    <col min="8" max="8" width="12.1328125" style="54" hidden="1" customWidth="1"/>
    <col min="9" max="9" width="0" style="54" hidden="1" customWidth="1"/>
    <col min="10" max="16384" width="9.1328125" style="54"/>
  </cols>
  <sheetData>
    <row r="1" spans="2:13" x14ac:dyDescent="0.45">
      <c r="B1" s="55" t="s">
        <v>46</v>
      </c>
    </row>
    <row r="3" spans="2:13" ht="15.75" customHeight="1" x14ac:dyDescent="0.45">
      <c r="B3" s="34" t="s">
        <v>531</v>
      </c>
      <c r="C3" s="34"/>
      <c r="D3" s="34"/>
      <c r="E3" s="34"/>
      <c r="F3" s="34"/>
      <c r="G3" s="34"/>
      <c r="H3" s="34"/>
    </row>
    <row r="4" spans="2:13" x14ac:dyDescent="0.45">
      <c r="B4" s="10"/>
      <c r="C4" s="10"/>
      <c r="D4" s="10"/>
      <c r="E4" s="10"/>
      <c r="F4" s="10"/>
    </row>
    <row r="5" spans="2:13" x14ac:dyDescent="0.45">
      <c r="B5" s="847" t="s">
        <v>57</v>
      </c>
      <c r="C5" s="852" t="s">
        <v>71</v>
      </c>
      <c r="D5" s="850">
        <v>2022</v>
      </c>
      <c r="E5" s="852">
        <v>2023</v>
      </c>
      <c r="F5" s="854">
        <v>2024</v>
      </c>
      <c r="H5" s="73"/>
      <c r="I5" s="73"/>
      <c r="J5" s="57"/>
      <c r="K5" s="57"/>
      <c r="L5" s="57"/>
      <c r="M5" s="57"/>
    </row>
    <row r="6" spans="2:13" x14ac:dyDescent="0.45">
      <c r="B6" s="848"/>
      <c r="C6" s="853"/>
      <c r="D6" s="851"/>
      <c r="E6" s="853"/>
      <c r="F6" s="855"/>
      <c r="H6" s="73"/>
      <c r="I6" s="73"/>
      <c r="J6" s="57"/>
      <c r="K6" s="57"/>
      <c r="L6" s="57"/>
      <c r="M6" s="57"/>
    </row>
    <row r="7" spans="2:13" x14ac:dyDescent="0.45">
      <c r="B7" s="849"/>
      <c r="C7" s="135" t="s">
        <v>4</v>
      </c>
      <c r="D7" s="59" t="s">
        <v>5</v>
      </c>
      <c r="E7" s="141" t="s">
        <v>5</v>
      </c>
      <c r="F7" s="142" t="s">
        <v>5</v>
      </c>
      <c r="G7" s="54" t="s">
        <v>618</v>
      </c>
      <c r="H7" s="54" t="s">
        <v>619</v>
      </c>
    </row>
    <row r="8" spans="2:13" x14ac:dyDescent="0.45">
      <c r="B8" s="178" t="s">
        <v>7</v>
      </c>
      <c r="C8" s="437">
        <f>SUM(D8+E8+F8)</f>
        <v>152</v>
      </c>
      <c r="D8" s="438">
        <v>54</v>
      </c>
      <c r="E8" s="438">
        <v>57</v>
      </c>
      <c r="F8" s="439">
        <v>41</v>
      </c>
      <c r="G8" s="54">
        <v>2</v>
      </c>
      <c r="H8" s="696">
        <f>F8/G8</f>
        <v>20.5</v>
      </c>
      <c r="I8" s="696">
        <f>(C8/G8)/3</f>
        <v>25.333333333333332</v>
      </c>
    </row>
    <row r="9" spans="2:13" x14ac:dyDescent="0.45">
      <c r="B9" s="178" t="s">
        <v>8</v>
      </c>
      <c r="C9" s="437">
        <f t="shared" ref="C9:C22" si="0">SUM(D9+E9+F9)</f>
        <v>127</v>
      </c>
      <c r="D9" s="438">
        <v>48</v>
      </c>
      <c r="E9" s="438">
        <v>42</v>
      </c>
      <c r="F9" s="439">
        <v>37</v>
      </c>
      <c r="G9" s="54">
        <v>1</v>
      </c>
      <c r="H9" s="696">
        <f t="shared" ref="H9:H21" si="1">F9/G9</f>
        <v>37</v>
      </c>
      <c r="I9" s="696">
        <f t="shared" ref="I9:I21" si="2">(C9/G9)/3</f>
        <v>42.333333333333336</v>
      </c>
    </row>
    <row r="10" spans="2:13" x14ac:dyDescent="0.45">
      <c r="B10" s="178" t="s">
        <v>9</v>
      </c>
      <c r="C10" s="437">
        <f t="shared" si="0"/>
        <v>158</v>
      </c>
      <c r="D10" s="438">
        <v>58</v>
      </c>
      <c r="E10" s="438">
        <v>48</v>
      </c>
      <c r="F10" s="439">
        <v>52</v>
      </c>
      <c r="G10" s="54">
        <v>2</v>
      </c>
      <c r="H10" s="696">
        <f t="shared" si="1"/>
        <v>26</v>
      </c>
      <c r="I10" s="696">
        <f t="shared" si="2"/>
        <v>26.333333333333332</v>
      </c>
    </row>
    <row r="11" spans="2:13" x14ac:dyDescent="0.45">
      <c r="B11" s="178" t="s">
        <v>10</v>
      </c>
      <c r="C11" s="437">
        <f t="shared" si="0"/>
        <v>160</v>
      </c>
      <c r="D11" s="438">
        <v>53</v>
      </c>
      <c r="E11" s="438">
        <v>48</v>
      </c>
      <c r="F11" s="439">
        <v>59</v>
      </c>
      <c r="G11" s="54">
        <v>2</v>
      </c>
      <c r="H11" s="696">
        <f t="shared" si="1"/>
        <v>29.5</v>
      </c>
      <c r="I11" s="696">
        <f t="shared" si="2"/>
        <v>26.666666666666668</v>
      </c>
    </row>
    <row r="12" spans="2:13" x14ac:dyDescent="0.45">
      <c r="B12" s="178" t="s">
        <v>11</v>
      </c>
      <c r="C12" s="437">
        <f t="shared" si="0"/>
        <v>249</v>
      </c>
      <c r="D12" s="438">
        <v>78</v>
      </c>
      <c r="E12" s="438">
        <v>81</v>
      </c>
      <c r="F12" s="439">
        <v>90</v>
      </c>
      <c r="G12" s="54">
        <v>2</v>
      </c>
      <c r="H12" s="696">
        <f t="shared" si="1"/>
        <v>45</v>
      </c>
      <c r="I12" s="696">
        <f t="shared" si="2"/>
        <v>41.5</v>
      </c>
    </row>
    <row r="13" spans="2:13" x14ac:dyDescent="0.45">
      <c r="B13" s="178" t="s">
        <v>12</v>
      </c>
      <c r="C13" s="437">
        <f t="shared" si="0"/>
        <v>272</v>
      </c>
      <c r="D13" s="438">
        <v>98</v>
      </c>
      <c r="E13" s="438">
        <v>79</v>
      </c>
      <c r="F13" s="439">
        <v>95</v>
      </c>
      <c r="G13" s="54">
        <v>3</v>
      </c>
      <c r="H13" s="696">
        <f t="shared" si="1"/>
        <v>31.666666666666668</v>
      </c>
      <c r="I13" s="696">
        <f t="shared" si="2"/>
        <v>30.222222222222225</v>
      </c>
    </row>
    <row r="14" spans="2:13" x14ac:dyDescent="0.45">
      <c r="B14" s="178" t="s">
        <v>52</v>
      </c>
      <c r="C14" s="437">
        <f t="shared" si="0"/>
        <v>187</v>
      </c>
      <c r="D14" s="438">
        <v>69</v>
      </c>
      <c r="E14" s="438">
        <v>59</v>
      </c>
      <c r="F14" s="439">
        <v>59</v>
      </c>
      <c r="G14" s="54">
        <v>3</v>
      </c>
      <c r="H14" s="696">
        <f t="shared" si="1"/>
        <v>19.666666666666668</v>
      </c>
      <c r="I14" s="696">
        <f t="shared" si="2"/>
        <v>20.777777777777779</v>
      </c>
    </row>
    <row r="15" spans="2:13" x14ac:dyDescent="0.45">
      <c r="B15" s="178" t="s">
        <v>13</v>
      </c>
      <c r="C15" s="437">
        <f t="shared" si="0"/>
        <v>326</v>
      </c>
      <c r="D15" s="438">
        <v>112</v>
      </c>
      <c r="E15" s="438">
        <v>100</v>
      </c>
      <c r="F15" s="439">
        <v>114</v>
      </c>
      <c r="G15" s="54">
        <v>4</v>
      </c>
      <c r="H15" s="696">
        <f t="shared" si="1"/>
        <v>28.5</v>
      </c>
      <c r="I15" s="696">
        <f t="shared" si="2"/>
        <v>27.166666666666668</v>
      </c>
    </row>
    <row r="16" spans="2:13" x14ac:dyDescent="0.45">
      <c r="B16" s="178" t="s">
        <v>53</v>
      </c>
      <c r="C16" s="437">
        <f t="shared" si="0"/>
        <v>228</v>
      </c>
      <c r="D16" s="438">
        <v>80</v>
      </c>
      <c r="E16" s="438">
        <v>75</v>
      </c>
      <c r="F16" s="439">
        <v>73</v>
      </c>
      <c r="G16" s="54">
        <v>3</v>
      </c>
      <c r="H16" s="696">
        <f t="shared" si="1"/>
        <v>24.333333333333332</v>
      </c>
      <c r="I16" s="696">
        <f t="shared" si="2"/>
        <v>25.333333333333332</v>
      </c>
    </row>
    <row r="17" spans="2:13" x14ac:dyDescent="0.45">
      <c r="B17" s="178" t="s">
        <v>54</v>
      </c>
      <c r="C17" s="437">
        <f t="shared" si="0"/>
        <v>93</v>
      </c>
      <c r="D17" s="438">
        <v>34</v>
      </c>
      <c r="E17" s="438">
        <v>28</v>
      </c>
      <c r="F17" s="439">
        <v>31</v>
      </c>
      <c r="G17" s="54">
        <v>1</v>
      </c>
      <c r="H17" s="696">
        <f t="shared" si="1"/>
        <v>31</v>
      </c>
      <c r="I17" s="696">
        <f t="shared" si="2"/>
        <v>31</v>
      </c>
    </row>
    <row r="18" spans="2:13" x14ac:dyDescent="0.45">
      <c r="B18" s="178" t="s">
        <v>55</v>
      </c>
      <c r="C18" s="437">
        <f t="shared" si="0"/>
        <v>163</v>
      </c>
      <c r="D18" s="438">
        <v>42</v>
      </c>
      <c r="E18" s="438">
        <v>59</v>
      </c>
      <c r="F18" s="439">
        <v>62</v>
      </c>
      <c r="G18" s="54">
        <v>2</v>
      </c>
      <c r="H18" s="696">
        <f t="shared" si="1"/>
        <v>31</v>
      </c>
      <c r="I18" s="696">
        <f t="shared" si="2"/>
        <v>27.166666666666668</v>
      </c>
    </row>
    <row r="19" spans="2:13" x14ac:dyDescent="0.45">
      <c r="B19" s="178" t="s">
        <v>56</v>
      </c>
      <c r="C19" s="437">
        <f t="shared" si="0"/>
        <v>280</v>
      </c>
      <c r="D19" s="438">
        <v>91</v>
      </c>
      <c r="E19" s="438">
        <v>78</v>
      </c>
      <c r="F19" s="439">
        <v>111</v>
      </c>
      <c r="G19" s="54">
        <v>4</v>
      </c>
      <c r="H19" s="696">
        <f t="shared" si="1"/>
        <v>27.75</v>
      </c>
      <c r="I19" s="696">
        <f t="shared" si="2"/>
        <v>23.333333333333332</v>
      </c>
    </row>
    <row r="20" spans="2:13" x14ac:dyDescent="0.45">
      <c r="B20" s="178" t="s">
        <v>14</v>
      </c>
      <c r="C20" s="437">
        <f t="shared" si="0"/>
        <v>91</v>
      </c>
      <c r="D20" s="438">
        <v>36</v>
      </c>
      <c r="E20" s="438">
        <v>34</v>
      </c>
      <c r="F20" s="439">
        <v>21</v>
      </c>
      <c r="G20" s="54">
        <v>1</v>
      </c>
      <c r="H20" s="696">
        <f t="shared" si="1"/>
        <v>21</v>
      </c>
      <c r="I20" s="696">
        <f t="shared" si="2"/>
        <v>30.333333333333332</v>
      </c>
    </row>
    <row r="21" spans="2:13" x14ac:dyDescent="0.45">
      <c r="B21" s="178" t="s">
        <v>76</v>
      </c>
      <c r="C21" s="437">
        <f t="shared" si="0"/>
        <v>187</v>
      </c>
      <c r="D21" s="438">
        <v>60</v>
      </c>
      <c r="E21" s="438">
        <v>71</v>
      </c>
      <c r="F21" s="439">
        <v>56</v>
      </c>
      <c r="G21" s="54">
        <v>3</v>
      </c>
      <c r="H21" s="696">
        <f t="shared" si="1"/>
        <v>18.666666666666668</v>
      </c>
      <c r="I21" s="696">
        <f t="shared" si="2"/>
        <v>20.777777777777779</v>
      </c>
    </row>
    <row r="22" spans="2:13" s="53" customFormat="1" x14ac:dyDescent="0.45">
      <c r="B22" s="179" t="s">
        <v>71</v>
      </c>
      <c r="C22" s="440">
        <f t="shared" si="0"/>
        <v>2673</v>
      </c>
      <c r="D22" s="441">
        <f>SUM(D8:D21)</f>
        <v>913</v>
      </c>
      <c r="E22" s="441">
        <f>SUM(E8:E21)</f>
        <v>859</v>
      </c>
      <c r="F22" s="442">
        <f>SUM(F8:F21)</f>
        <v>901</v>
      </c>
    </row>
    <row r="23" spans="2:13" x14ac:dyDescent="0.45">
      <c r="B23" s="72" t="s">
        <v>555</v>
      </c>
      <c r="C23" s="56"/>
      <c r="D23" s="56"/>
      <c r="E23" s="56"/>
      <c r="F23" s="56"/>
      <c r="L23" s="64"/>
    </row>
    <row r="24" spans="2:13" x14ac:dyDescent="0.45">
      <c r="B24" s="72"/>
      <c r="L24" s="64"/>
      <c r="M24" s="64"/>
    </row>
    <row r="25" spans="2:13" x14ac:dyDescent="0.45">
      <c r="K25" s="64"/>
    </row>
  </sheetData>
  <mergeCells count="5">
    <mergeCell ref="B5:B7"/>
    <mergeCell ref="D5:D6"/>
    <mergeCell ref="E5:E6"/>
    <mergeCell ref="F5:F6"/>
    <mergeCell ref="C5:C6"/>
  </mergeCells>
  <conditionalFormatting sqref="H8:H21">
    <cfRule type="top10" dxfId="611" priority="3" bottom="1" rank="1"/>
    <cfRule type="top10" dxfId="610" priority="4" rank="1"/>
  </conditionalFormatting>
  <conditionalFormatting sqref="I8:I21">
    <cfRule type="top10" dxfId="609" priority="1" bottom="1" rank="1"/>
    <cfRule type="top10" dxfId="608" priority="2" rank="1"/>
  </conditionalFormatting>
  <hyperlinks>
    <hyperlink ref="B1" location="TOC!A1" display="TOC" xr:uid="{00000000-0004-0000-0800-000000000000}"/>
  </hyperlinks>
  <pageMargins left="0.70866141732283472" right="0.70866141732283472" top="0.74803149606299213" bottom="0.74803149606299213" header="0.31496062992125984" footer="0.31496062992125984"/>
  <pageSetup paperSize="9" scale="79" orientation="landscape" r:id="rId1"/>
  <headerFooter>
    <oddHeader>&amp;C&amp;F</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E1F2FF"/>
  </sheetPr>
  <dimension ref="B1:AK119"/>
  <sheetViews>
    <sheetView zoomScale="90" zoomScaleNormal="90" zoomScaleSheetLayoutView="90" workbookViewId="0">
      <selection activeCell="B2" sqref="B2"/>
    </sheetView>
  </sheetViews>
  <sheetFormatPr defaultColWidth="9.1328125" defaultRowHeight="14.25" x14ac:dyDescent="0.45"/>
  <cols>
    <col min="1" max="1" width="4" style="54" customWidth="1"/>
    <col min="2" max="3" width="15.73046875" style="54" customWidth="1"/>
    <col min="4" max="4" width="10.1328125" style="54" customWidth="1"/>
    <col min="5" max="10" width="8.73046875" style="54" customWidth="1"/>
    <col min="11" max="11" width="9.1328125" style="54" customWidth="1"/>
    <col min="12" max="13" width="8.73046875" style="54" customWidth="1"/>
    <col min="14" max="14" width="12.86328125" style="54" customWidth="1"/>
    <col min="15" max="15" width="11" style="54" customWidth="1"/>
    <col min="16" max="19" width="8.73046875" style="54" customWidth="1"/>
    <col min="20" max="16384" width="9.1328125" style="54"/>
  </cols>
  <sheetData>
    <row r="1" spans="2:25" x14ac:dyDescent="0.45">
      <c r="B1" s="55" t="s">
        <v>46</v>
      </c>
    </row>
    <row r="2" spans="2:25" x14ac:dyDescent="0.45">
      <c r="B2" s="55"/>
      <c r="T2" s="156"/>
    </row>
    <row r="3" spans="2:25" ht="15.75" x14ac:dyDescent="0.45">
      <c r="B3" s="865" t="s">
        <v>646</v>
      </c>
      <c r="C3" s="865"/>
      <c r="D3" s="865"/>
      <c r="E3" s="865"/>
      <c r="F3" s="865"/>
      <c r="G3" s="865"/>
      <c r="H3" s="865"/>
      <c r="I3" s="865"/>
      <c r="J3" s="865"/>
      <c r="K3" s="865"/>
      <c r="L3" s="865"/>
      <c r="M3" s="865"/>
      <c r="N3" s="865"/>
    </row>
    <row r="4" spans="2:25" x14ac:dyDescent="0.45">
      <c r="B4" s="10"/>
      <c r="C4" s="10"/>
      <c r="D4" s="10"/>
      <c r="E4" s="10"/>
      <c r="F4" s="10"/>
      <c r="G4" s="10"/>
      <c r="H4" s="10"/>
      <c r="I4" s="10"/>
      <c r="J4" s="10"/>
      <c r="K4" s="10"/>
      <c r="L4" s="10"/>
      <c r="M4" s="10"/>
      <c r="N4" s="10"/>
    </row>
    <row r="5" spans="2:25" ht="15" customHeight="1" x14ac:dyDescent="0.45">
      <c r="B5" s="847" t="s">
        <v>57</v>
      </c>
      <c r="C5" s="852" t="s">
        <v>189</v>
      </c>
      <c r="D5" s="860" t="s">
        <v>197</v>
      </c>
      <c r="E5" s="860"/>
      <c r="F5" s="862" t="s">
        <v>66</v>
      </c>
      <c r="G5" s="862"/>
      <c r="H5" s="862" t="s">
        <v>67</v>
      </c>
      <c r="I5" s="862"/>
      <c r="J5" s="856" t="s">
        <v>181</v>
      </c>
      <c r="K5" s="857"/>
      <c r="L5" s="73"/>
      <c r="M5" s="79"/>
      <c r="N5" s="79"/>
      <c r="O5" s="73"/>
      <c r="P5" s="73"/>
      <c r="Q5" s="73"/>
      <c r="R5" s="73"/>
      <c r="S5" s="73"/>
      <c r="T5" s="73"/>
      <c r="U5" s="70"/>
      <c r="V5" s="57"/>
      <c r="W5" s="57"/>
      <c r="X5" s="57"/>
      <c r="Y5" s="57"/>
    </row>
    <row r="6" spans="2:25" ht="15" customHeight="1" x14ac:dyDescent="0.45">
      <c r="B6" s="848"/>
      <c r="C6" s="853"/>
      <c r="D6" s="861"/>
      <c r="E6" s="861"/>
      <c r="F6" s="863"/>
      <c r="G6" s="863"/>
      <c r="H6" s="863"/>
      <c r="I6" s="863"/>
      <c r="J6" s="858"/>
      <c r="K6" s="859"/>
      <c r="L6" s="73"/>
      <c r="M6" s="79"/>
      <c r="N6" s="79"/>
      <c r="O6" s="73"/>
      <c r="P6" s="73"/>
      <c r="Q6" s="73"/>
      <c r="R6" s="73"/>
      <c r="S6" s="73"/>
      <c r="T6" s="73"/>
      <c r="U6" s="70"/>
      <c r="V6" s="57"/>
      <c r="W6" s="57"/>
      <c r="X6" s="57"/>
      <c r="Y6" s="57"/>
    </row>
    <row r="7" spans="2:25" x14ac:dyDescent="0.45">
      <c r="B7" s="849"/>
      <c r="C7" s="140" t="s">
        <v>4</v>
      </c>
      <c r="D7" s="148" t="s">
        <v>5</v>
      </c>
      <c r="E7" s="148" t="s">
        <v>6</v>
      </c>
      <c r="F7" s="148" t="s">
        <v>5</v>
      </c>
      <c r="G7" s="148" t="s">
        <v>6</v>
      </c>
      <c r="H7" s="148" t="s">
        <v>5</v>
      </c>
      <c r="I7" s="148" t="s">
        <v>6</v>
      </c>
      <c r="J7" s="223" t="s">
        <v>5</v>
      </c>
      <c r="K7" s="224" t="s">
        <v>6</v>
      </c>
      <c r="L7" s="74"/>
      <c r="M7" s="267"/>
      <c r="N7" s="267"/>
      <c r="O7" s="20"/>
      <c r="P7" s="20"/>
      <c r="Q7" s="20"/>
      <c r="R7" s="75"/>
      <c r="S7" s="75"/>
      <c r="T7" s="75"/>
      <c r="U7" s="76"/>
      <c r="V7" s="77"/>
      <c r="W7" s="77"/>
      <c r="X7" s="77"/>
      <c r="Y7" s="77"/>
    </row>
    <row r="8" spans="2:25" x14ac:dyDescent="0.45">
      <c r="B8" s="178" t="s">
        <v>7</v>
      </c>
      <c r="C8" s="96">
        <f>SUM(F8,H8,J8)</f>
        <v>152</v>
      </c>
      <c r="D8" s="96">
        <f>SUM(F8,H8)</f>
        <v>152</v>
      </c>
      <c r="E8" s="321">
        <f>D8/C8</f>
        <v>1</v>
      </c>
      <c r="F8" s="457">
        <v>59</v>
      </c>
      <c r="G8" s="321">
        <f>F8/$D8</f>
        <v>0.38815789473684209</v>
      </c>
      <c r="H8" s="457">
        <v>93</v>
      </c>
      <c r="I8" s="321">
        <f>H8/$D8</f>
        <v>0.61184210526315785</v>
      </c>
      <c r="J8" s="458">
        <v>0</v>
      </c>
      <c r="K8" s="447">
        <f t="shared" ref="K8:K22" si="0">J8/C8</f>
        <v>0</v>
      </c>
      <c r="L8" s="65"/>
      <c r="M8" s="272"/>
      <c r="N8" s="268"/>
      <c r="O8" s="56"/>
      <c r="P8" s="269"/>
      <c r="Q8" s="56"/>
      <c r="R8" s="78"/>
      <c r="S8" s="65"/>
      <c r="T8" s="11"/>
      <c r="U8" s="12"/>
      <c r="V8" s="65"/>
      <c r="W8" s="181"/>
      <c r="X8" s="65"/>
      <c r="Y8" s="181"/>
    </row>
    <row r="9" spans="2:25" x14ac:dyDescent="0.45">
      <c r="B9" s="178" t="s">
        <v>8</v>
      </c>
      <c r="C9" s="96">
        <f t="shared" ref="C9:C21" si="1">SUM(F9,H9,J9)</f>
        <v>127</v>
      </c>
      <c r="D9" s="96">
        <f t="shared" ref="D9:D21" si="2">SUM(F9,H9)</f>
        <v>127</v>
      </c>
      <c r="E9" s="321">
        <f t="shared" ref="E9:E21" si="3">D9/C9</f>
        <v>1</v>
      </c>
      <c r="F9" s="96">
        <v>71</v>
      </c>
      <c r="G9" s="321">
        <f>F9/$D9</f>
        <v>0.55905511811023623</v>
      </c>
      <c r="H9" s="459">
        <v>56</v>
      </c>
      <c r="I9" s="321">
        <f t="shared" ref="G9:I21" si="4">H9/$D9</f>
        <v>0.44094488188976377</v>
      </c>
      <c r="J9" s="460">
        <v>0</v>
      </c>
      <c r="K9" s="447">
        <f t="shared" si="0"/>
        <v>0</v>
      </c>
      <c r="L9" s="65"/>
      <c r="M9" s="272"/>
      <c r="N9" s="268"/>
      <c r="O9" s="56"/>
      <c r="P9" s="269"/>
      <c r="Q9" s="56"/>
      <c r="R9" s="78"/>
      <c r="S9" s="65"/>
      <c r="T9" s="11"/>
      <c r="U9" s="12"/>
      <c r="V9" s="65"/>
      <c r="W9" s="181"/>
      <c r="X9" s="65"/>
      <c r="Y9" s="181"/>
    </row>
    <row r="10" spans="2:25" x14ac:dyDescent="0.45">
      <c r="B10" s="178" t="s">
        <v>9</v>
      </c>
      <c r="C10" s="96">
        <f t="shared" si="1"/>
        <v>158</v>
      </c>
      <c r="D10" s="96">
        <f t="shared" si="2"/>
        <v>158</v>
      </c>
      <c r="E10" s="321">
        <f t="shared" si="3"/>
        <v>1</v>
      </c>
      <c r="F10" s="96">
        <v>80</v>
      </c>
      <c r="G10" s="321">
        <f t="shared" si="4"/>
        <v>0.50632911392405067</v>
      </c>
      <c r="H10" s="459">
        <v>78</v>
      </c>
      <c r="I10" s="321">
        <f t="shared" si="4"/>
        <v>0.49367088607594939</v>
      </c>
      <c r="J10" s="460">
        <v>0</v>
      </c>
      <c r="K10" s="447">
        <f t="shared" si="0"/>
        <v>0</v>
      </c>
      <c r="L10" s="65"/>
      <c r="M10" s="272"/>
      <c r="N10" s="268"/>
      <c r="O10" s="56"/>
      <c r="P10" s="269"/>
      <c r="Q10" s="56"/>
      <c r="R10" s="78"/>
      <c r="S10" s="65"/>
      <c r="T10" s="11"/>
      <c r="U10" s="12"/>
      <c r="V10" s="65"/>
      <c r="W10" s="181"/>
      <c r="X10" s="65"/>
      <c r="Y10" s="181"/>
    </row>
    <row r="11" spans="2:25" x14ac:dyDescent="0.45">
      <c r="B11" s="178" t="s">
        <v>10</v>
      </c>
      <c r="C11" s="96">
        <f t="shared" si="1"/>
        <v>160</v>
      </c>
      <c r="D11" s="96">
        <f t="shared" si="2"/>
        <v>160</v>
      </c>
      <c r="E11" s="321">
        <f t="shared" si="3"/>
        <v>1</v>
      </c>
      <c r="F11" s="96">
        <v>71</v>
      </c>
      <c r="G11" s="321">
        <f t="shared" si="4"/>
        <v>0.44374999999999998</v>
      </c>
      <c r="H11" s="459">
        <v>89</v>
      </c>
      <c r="I11" s="321">
        <f t="shared" si="4"/>
        <v>0.55625000000000002</v>
      </c>
      <c r="J11" s="460">
        <v>0</v>
      </c>
      <c r="K11" s="447">
        <f t="shared" si="0"/>
        <v>0</v>
      </c>
      <c r="L11" s="65"/>
      <c r="M11" s="272"/>
      <c r="N11" s="268"/>
      <c r="O11" s="56"/>
      <c r="P11" s="269"/>
      <c r="Q11" s="56"/>
      <c r="R11" s="78"/>
      <c r="S11" s="65"/>
      <c r="T11" s="11"/>
      <c r="U11" s="12"/>
      <c r="V11" s="65"/>
      <c r="W11" s="181"/>
      <c r="X11" s="65"/>
      <c r="Y11" s="181"/>
    </row>
    <row r="12" spans="2:25" x14ac:dyDescent="0.45">
      <c r="B12" s="178" t="s">
        <v>11</v>
      </c>
      <c r="C12" s="96">
        <f t="shared" si="1"/>
        <v>249</v>
      </c>
      <c r="D12" s="96">
        <f t="shared" si="2"/>
        <v>248</v>
      </c>
      <c r="E12" s="321">
        <f t="shared" si="3"/>
        <v>0.99598393574297184</v>
      </c>
      <c r="F12" s="96">
        <v>98</v>
      </c>
      <c r="G12" s="321">
        <f>F12/$D12</f>
        <v>0.39516129032258063</v>
      </c>
      <c r="H12" s="459">
        <v>150</v>
      </c>
      <c r="I12" s="321">
        <f t="shared" si="4"/>
        <v>0.60483870967741937</v>
      </c>
      <c r="J12" s="460">
        <v>1</v>
      </c>
      <c r="K12" s="447">
        <f t="shared" si="0"/>
        <v>4.0160642570281121E-3</v>
      </c>
      <c r="L12" s="65"/>
      <c r="M12" s="272"/>
      <c r="N12" s="268"/>
      <c r="O12" s="56"/>
      <c r="P12" s="269"/>
      <c r="Q12" s="56"/>
      <c r="R12" s="78"/>
      <c r="S12" s="65"/>
      <c r="T12" s="11"/>
      <c r="U12" s="12"/>
      <c r="V12" s="65"/>
      <c r="W12" s="181"/>
      <c r="X12" s="65"/>
      <c r="Y12" s="181"/>
    </row>
    <row r="13" spans="2:25" x14ac:dyDescent="0.45">
      <c r="B13" s="178" t="s">
        <v>12</v>
      </c>
      <c r="C13" s="96">
        <f t="shared" si="1"/>
        <v>272</v>
      </c>
      <c r="D13" s="96">
        <f t="shared" si="2"/>
        <v>272</v>
      </c>
      <c r="E13" s="321">
        <f t="shared" si="3"/>
        <v>1</v>
      </c>
      <c r="F13" s="96">
        <v>126</v>
      </c>
      <c r="G13" s="321">
        <f t="shared" si="4"/>
        <v>0.46323529411764708</v>
      </c>
      <c r="H13" s="459">
        <v>146</v>
      </c>
      <c r="I13" s="321">
        <f t="shared" si="4"/>
        <v>0.53676470588235292</v>
      </c>
      <c r="J13" s="460">
        <v>0</v>
      </c>
      <c r="K13" s="447">
        <f t="shared" si="0"/>
        <v>0</v>
      </c>
      <c r="L13" s="65"/>
      <c r="M13" s="272"/>
      <c r="N13" s="268"/>
      <c r="O13" s="56"/>
      <c r="P13" s="269"/>
      <c r="Q13" s="56"/>
      <c r="R13" s="78"/>
      <c r="S13" s="65"/>
      <c r="T13" s="11"/>
      <c r="U13" s="12"/>
      <c r="V13" s="65"/>
      <c r="W13" s="181"/>
      <c r="X13" s="65"/>
      <c r="Y13" s="181"/>
    </row>
    <row r="14" spans="2:25" x14ac:dyDescent="0.45">
      <c r="B14" s="178" t="s">
        <v>52</v>
      </c>
      <c r="C14" s="96">
        <f t="shared" si="1"/>
        <v>187</v>
      </c>
      <c r="D14" s="96">
        <f t="shared" si="2"/>
        <v>184</v>
      </c>
      <c r="E14" s="321">
        <f t="shared" si="3"/>
        <v>0.98395721925133695</v>
      </c>
      <c r="F14" s="96">
        <v>96</v>
      </c>
      <c r="G14" s="321">
        <f t="shared" si="4"/>
        <v>0.52173913043478259</v>
      </c>
      <c r="H14" s="459">
        <v>88</v>
      </c>
      <c r="I14" s="321">
        <f t="shared" si="4"/>
        <v>0.47826086956521741</v>
      </c>
      <c r="J14" s="460">
        <v>3</v>
      </c>
      <c r="K14" s="447">
        <f t="shared" si="0"/>
        <v>1.6042780748663103E-2</v>
      </c>
      <c r="L14" s="65"/>
      <c r="M14" s="272"/>
      <c r="N14" s="268"/>
      <c r="O14" s="56"/>
      <c r="P14" s="269"/>
      <c r="Q14" s="56"/>
      <c r="R14" s="78"/>
      <c r="S14" s="65"/>
      <c r="T14" s="11"/>
      <c r="U14" s="12"/>
      <c r="V14" s="65"/>
      <c r="W14" s="181"/>
      <c r="X14" s="65"/>
      <c r="Y14" s="181"/>
    </row>
    <row r="15" spans="2:25" x14ac:dyDescent="0.45">
      <c r="B15" s="178" t="s">
        <v>13</v>
      </c>
      <c r="C15" s="96">
        <f t="shared" si="1"/>
        <v>326</v>
      </c>
      <c r="D15" s="96">
        <f t="shared" si="2"/>
        <v>326</v>
      </c>
      <c r="E15" s="321">
        <f t="shared" si="3"/>
        <v>1</v>
      </c>
      <c r="F15" s="96">
        <v>147</v>
      </c>
      <c r="G15" s="321">
        <f t="shared" si="4"/>
        <v>0.45092024539877301</v>
      </c>
      <c r="H15" s="459">
        <v>179</v>
      </c>
      <c r="I15" s="321">
        <f t="shared" si="4"/>
        <v>0.54907975460122704</v>
      </c>
      <c r="J15" s="460">
        <v>0</v>
      </c>
      <c r="K15" s="447">
        <f t="shared" si="0"/>
        <v>0</v>
      </c>
      <c r="L15" s="65"/>
      <c r="M15" s="272"/>
      <c r="N15" s="268"/>
      <c r="O15" s="56"/>
      <c r="P15" s="269"/>
      <c r="Q15" s="56"/>
      <c r="R15" s="78"/>
      <c r="S15" s="208"/>
      <c r="T15" s="11"/>
      <c r="U15" s="12"/>
      <c r="V15" s="65"/>
      <c r="W15" s="181"/>
      <c r="X15" s="65"/>
      <c r="Y15" s="181"/>
    </row>
    <row r="16" spans="2:25" x14ac:dyDescent="0.45">
      <c r="B16" s="178" t="s">
        <v>53</v>
      </c>
      <c r="C16" s="96">
        <f t="shared" si="1"/>
        <v>228</v>
      </c>
      <c r="D16" s="96">
        <f t="shared" si="2"/>
        <v>228</v>
      </c>
      <c r="E16" s="321">
        <f t="shared" si="3"/>
        <v>1</v>
      </c>
      <c r="F16" s="96">
        <v>93</v>
      </c>
      <c r="G16" s="321">
        <f t="shared" si="4"/>
        <v>0.40789473684210525</v>
      </c>
      <c r="H16" s="459">
        <v>135</v>
      </c>
      <c r="I16" s="321">
        <f t="shared" si="4"/>
        <v>0.59210526315789469</v>
      </c>
      <c r="J16" s="460">
        <v>0</v>
      </c>
      <c r="K16" s="447">
        <f t="shared" si="0"/>
        <v>0</v>
      </c>
      <c r="L16" s="65"/>
      <c r="M16" s="272"/>
      <c r="N16" s="268"/>
      <c r="O16" s="56"/>
      <c r="P16" s="269"/>
      <c r="Q16" s="56"/>
      <c r="R16" s="78"/>
      <c r="S16" s="65"/>
      <c r="T16" s="11"/>
      <c r="U16" s="12"/>
      <c r="V16" s="65"/>
      <c r="W16" s="181"/>
      <c r="X16" s="65"/>
      <c r="Y16" s="181"/>
    </row>
    <row r="17" spans="2:25" x14ac:dyDescent="0.45">
      <c r="B17" s="178" t="s">
        <v>54</v>
      </c>
      <c r="C17" s="96">
        <f t="shared" si="1"/>
        <v>93</v>
      </c>
      <c r="D17" s="96">
        <f t="shared" si="2"/>
        <v>91</v>
      </c>
      <c r="E17" s="321">
        <f t="shared" si="3"/>
        <v>0.978494623655914</v>
      </c>
      <c r="F17" s="96">
        <v>44</v>
      </c>
      <c r="G17" s="321">
        <f t="shared" si="4"/>
        <v>0.48351648351648352</v>
      </c>
      <c r="H17" s="459">
        <v>47</v>
      </c>
      <c r="I17" s="321">
        <f t="shared" si="4"/>
        <v>0.51648351648351654</v>
      </c>
      <c r="J17" s="460">
        <v>2</v>
      </c>
      <c r="K17" s="447">
        <f t="shared" si="0"/>
        <v>2.1505376344086023E-2</v>
      </c>
      <c r="L17" s="65"/>
      <c r="M17" s="272"/>
      <c r="N17" s="268"/>
      <c r="O17" s="56"/>
      <c r="P17" s="269"/>
      <c r="Q17" s="56"/>
      <c r="R17" s="78"/>
      <c r="S17" s="65"/>
      <c r="T17" s="11"/>
      <c r="U17" s="12"/>
      <c r="V17" s="65"/>
      <c r="W17" s="181"/>
      <c r="X17" s="65"/>
      <c r="Y17" s="181"/>
    </row>
    <row r="18" spans="2:25" x14ac:dyDescent="0.45">
      <c r="B18" s="178" t="s">
        <v>55</v>
      </c>
      <c r="C18" s="96">
        <f t="shared" si="1"/>
        <v>163</v>
      </c>
      <c r="D18" s="96">
        <f t="shared" si="2"/>
        <v>163</v>
      </c>
      <c r="E18" s="321">
        <f t="shared" si="3"/>
        <v>1</v>
      </c>
      <c r="F18" s="96">
        <v>76</v>
      </c>
      <c r="G18" s="321">
        <f t="shared" si="4"/>
        <v>0.46625766871165641</v>
      </c>
      <c r="H18" s="459">
        <v>87</v>
      </c>
      <c r="I18" s="321">
        <f t="shared" si="4"/>
        <v>0.53374233128834359</v>
      </c>
      <c r="J18" s="460">
        <v>0</v>
      </c>
      <c r="K18" s="447">
        <f t="shared" si="0"/>
        <v>0</v>
      </c>
      <c r="L18" s="65"/>
      <c r="M18" s="272"/>
      <c r="N18" s="268"/>
      <c r="O18" s="56"/>
      <c r="P18" s="269"/>
      <c r="Q18" s="56"/>
      <c r="R18" s="78"/>
      <c r="S18" s="65"/>
      <c r="T18" s="11"/>
      <c r="U18" s="12"/>
      <c r="V18" s="65"/>
      <c r="W18" s="181"/>
      <c r="X18" s="65"/>
      <c r="Y18" s="181"/>
    </row>
    <row r="19" spans="2:25" x14ac:dyDescent="0.45">
      <c r="B19" s="178" t="s">
        <v>56</v>
      </c>
      <c r="C19" s="96">
        <f t="shared" si="1"/>
        <v>280</v>
      </c>
      <c r="D19" s="96">
        <f t="shared" si="2"/>
        <v>280</v>
      </c>
      <c r="E19" s="321">
        <f t="shared" si="3"/>
        <v>1</v>
      </c>
      <c r="F19" s="96">
        <v>118</v>
      </c>
      <c r="G19" s="321">
        <f t="shared" si="4"/>
        <v>0.42142857142857143</v>
      </c>
      <c r="H19" s="459">
        <v>162</v>
      </c>
      <c r="I19" s="321">
        <f t="shared" si="4"/>
        <v>0.57857142857142863</v>
      </c>
      <c r="J19" s="460">
        <v>0</v>
      </c>
      <c r="K19" s="447">
        <f t="shared" si="0"/>
        <v>0</v>
      </c>
      <c r="L19" s="65"/>
      <c r="M19" s="272"/>
      <c r="N19" s="268"/>
      <c r="O19" s="56"/>
      <c r="P19" s="269"/>
      <c r="Q19" s="56"/>
      <c r="R19" s="78"/>
      <c r="S19" s="65"/>
      <c r="T19" s="11"/>
      <c r="U19" s="12"/>
      <c r="V19" s="65"/>
      <c r="W19" s="181"/>
      <c r="X19" s="65"/>
      <c r="Y19" s="181"/>
    </row>
    <row r="20" spans="2:25" x14ac:dyDescent="0.45">
      <c r="B20" s="178" t="s">
        <v>14</v>
      </c>
      <c r="C20" s="96">
        <f t="shared" si="1"/>
        <v>91</v>
      </c>
      <c r="D20" s="96">
        <f t="shared" si="2"/>
        <v>91</v>
      </c>
      <c r="E20" s="321">
        <f t="shared" si="3"/>
        <v>1</v>
      </c>
      <c r="F20" s="96">
        <v>39</v>
      </c>
      <c r="G20" s="321">
        <f t="shared" si="4"/>
        <v>0.42857142857142855</v>
      </c>
      <c r="H20" s="459">
        <v>52</v>
      </c>
      <c r="I20" s="321">
        <f t="shared" si="4"/>
        <v>0.5714285714285714</v>
      </c>
      <c r="J20" s="460">
        <v>0</v>
      </c>
      <c r="K20" s="447">
        <f t="shared" si="0"/>
        <v>0</v>
      </c>
      <c r="L20" s="65"/>
      <c r="M20" s="272"/>
      <c r="N20" s="268"/>
      <c r="O20" s="56"/>
      <c r="P20" s="269"/>
      <c r="Q20" s="56"/>
      <c r="R20" s="78"/>
      <c r="S20" s="65"/>
      <c r="T20" s="11"/>
      <c r="U20" s="12"/>
      <c r="V20" s="65"/>
      <c r="W20" s="181"/>
      <c r="X20" s="65"/>
      <c r="Y20" s="181"/>
    </row>
    <row r="21" spans="2:25" x14ac:dyDescent="0.45">
      <c r="B21" s="178" t="s">
        <v>76</v>
      </c>
      <c r="C21" s="96">
        <f t="shared" si="1"/>
        <v>187</v>
      </c>
      <c r="D21" s="96">
        <f t="shared" si="2"/>
        <v>187</v>
      </c>
      <c r="E21" s="321">
        <f t="shared" si="3"/>
        <v>1</v>
      </c>
      <c r="F21" s="96">
        <v>87</v>
      </c>
      <c r="G21" s="321">
        <f t="shared" si="4"/>
        <v>0.46524064171122997</v>
      </c>
      <c r="H21" s="459">
        <v>100</v>
      </c>
      <c r="I21" s="321">
        <f t="shared" si="4"/>
        <v>0.53475935828877008</v>
      </c>
      <c r="J21" s="460">
        <v>0</v>
      </c>
      <c r="K21" s="447">
        <f t="shared" si="0"/>
        <v>0</v>
      </c>
      <c r="L21" s="65"/>
      <c r="M21" s="272"/>
      <c r="N21" s="268"/>
      <c r="O21" s="56"/>
      <c r="P21" s="269"/>
      <c r="Q21" s="183"/>
      <c r="R21" s="461"/>
      <c r="S21" s="208"/>
      <c r="T21" s="11"/>
      <c r="U21" s="12"/>
      <c r="V21" s="65"/>
      <c r="W21" s="181"/>
      <c r="X21" s="65"/>
      <c r="Y21" s="181"/>
    </row>
    <row r="22" spans="2:25" s="53" customFormat="1" x14ac:dyDescent="0.45">
      <c r="B22" s="179" t="s">
        <v>71</v>
      </c>
      <c r="C22" s="441">
        <f>SUM(C8:C21)</f>
        <v>2673</v>
      </c>
      <c r="D22" s="441">
        <f>SUM(D8:D21)</f>
        <v>2667</v>
      </c>
      <c r="E22" s="455">
        <f>D22/C22</f>
        <v>0.99775533108866443</v>
      </c>
      <c r="F22" s="441">
        <f>SUM(F8:F21)</f>
        <v>1205</v>
      </c>
      <c r="G22" s="455">
        <f>F22/$D22</f>
        <v>0.45181852268466444</v>
      </c>
      <c r="H22" s="441">
        <f>SUM(H8:H21)</f>
        <v>1462</v>
      </c>
      <c r="I22" s="455">
        <f>H22/$D22</f>
        <v>0.54818147731533562</v>
      </c>
      <c r="J22" s="441">
        <f>SUM(J8:J21)</f>
        <v>6</v>
      </c>
      <c r="K22" s="451">
        <f t="shared" si="0"/>
        <v>2.2446689113355782E-3</v>
      </c>
      <c r="L22" s="65"/>
      <c r="M22" s="272"/>
      <c r="N22" s="271"/>
      <c r="O22" s="270"/>
      <c r="P22" s="269"/>
      <c r="Q22" s="270"/>
      <c r="R22" s="78"/>
      <c r="S22" s="13"/>
      <c r="T22" s="11"/>
      <c r="U22" s="12"/>
      <c r="V22" s="65"/>
      <c r="W22" s="181"/>
      <c r="X22" s="65"/>
      <c r="Y22" s="181"/>
    </row>
    <row r="23" spans="2:25" x14ac:dyDescent="0.45">
      <c r="B23" s="72" t="s">
        <v>555</v>
      </c>
      <c r="C23" s="56"/>
      <c r="D23" s="65"/>
      <c r="E23" s="56"/>
      <c r="F23" s="56"/>
      <c r="G23" s="56"/>
      <c r="H23" s="56"/>
      <c r="I23" s="56"/>
      <c r="J23" s="56"/>
      <c r="K23" s="56"/>
      <c r="L23" s="56"/>
      <c r="M23" s="56"/>
      <c r="N23" s="183"/>
      <c r="O23" s="183"/>
      <c r="P23" s="182"/>
      <c r="Q23" s="64"/>
      <c r="R23" s="64"/>
    </row>
    <row r="24" spans="2:25" x14ac:dyDescent="0.45">
      <c r="B24" s="72" t="s">
        <v>670</v>
      </c>
      <c r="K24" s="56"/>
      <c r="L24" s="56"/>
      <c r="M24" s="56"/>
      <c r="N24" s="183"/>
      <c r="O24" s="183"/>
      <c r="P24" s="64"/>
      <c r="Q24" s="64"/>
      <c r="R24" s="64"/>
    </row>
    <row r="25" spans="2:25" x14ac:dyDescent="0.45">
      <c r="B25" s="419" t="s">
        <v>468</v>
      </c>
      <c r="C25" s="56" t="s">
        <v>673</v>
      </c>
    </row>
    <row r="26" spans="2:25" x14ac:dyDescent="0.45">
      <c r="B26" s="420" t="s">
        <v>469</v>
      </c>
      <c r="C26" s="56" t="s">
        <v>674</v>
      </c>
    </row>
    <row r="27" spans="2:25" x14ac:dyDescent="0.45">
      <c r="C27" s="56"/>
    </row>
    <row r="29" spans="2:25" ht="15.75" x14ac:dyDescent="0.45">
      <c r="B29" s="865" t="s">
        <v>647</v>
      </c>
      <c r="C29" s="865"/>
      <c r="D29" s="865"/>
      <c r="E29" s="865"/>
      <c r="F29" s="865"/>
      <c r="G29" s="865"/>
      <c r="H29" s="865"/>
      <c r="I29" s="865"/>
      <c r="J29" s="865"/>
      <c r="K29" s="865"/>
      <c r="L29" s="865"/>
      <c r="M29" s="865"/>
      <c r="N29" s="865"/>
    </row>
    <row r="31" spans="2:25" ht="15" customHeight="1" x14ac:dyDescent="0.45">
      <c r="B31" s="847" t="s">
        <v>42</v>
      </c>
      <c r="C31" s="852"/>
      <c r="D31" s="141" t="s">
        <v>71</v>
      </c>
      <c r="E31" s="875" t="s">
        <v>66</v>
      </c>
      <c r="F31" s="875"/>
      <c r="G31" s="875" t="s">
        <v>67</v>
      </c>
      <c r="H31" s="876"/>
      <c r="J31" s="19"/>
      <c r="K31" s="874"/>
      <c r="L31" s="874"/>
      <c r="M31" s="874"/>
      <c r="N31" s="874"/>
    </row>
    <row r="32" spans="2:25" x14ac:dyDescent="0.45">
      <c r="B32" s="849"/>
      <c r="C32" s="853"/>
      <c r="D32" s="75" t="s">
        <v>4</v>
      </c>
      <c r="E32" s="143" t="s">
        <v>5</v>
      </c>
      <c r="F32" s="84" t="s">
        <v>6</v>
      </c>
      <c r="G32" s="143" t="s">
        <v>5</v>
      </c>
      <c r="H32" s="85" t="s">
        <v>6</v>
      </c>
      <c r="J32" s="19"/>
      <c r="K32" s="36"/>
      <c r="L32" s="20"/>
      <c r="M32" s="36"/>
      <c r="N32" s="20"/>
    </row>
    <row r="33" spans="2:20" x14ac:dyDescent="0.45">
      <c r="B33" s="870" t="s">
        <v>186</v>
      </c>
      <c r="C33" s="871"/>
      <c r="D33" s="462">
        <f t="shared" ref="D33:D38" si="5">SUM(E33,G33)</f>
        <v>659</v>
      </c>
      <c r="E33" s="463">
        <v>269</v>
      </c>
      <c r="F33" s="464">
        <f>E33/$D33</f>
        <v>0.40819423368740515</v>
      </c>
      <c r="G33" s="463">
        <v>390</v>
      </c>
      <c r="H33" s="465">
        <f>G33/$D33</f>
        <v>0.59180576631259485</v>
      </c>
      <c r="J33" s="19"/>
      <c r="K33" s="36"/>
      <c r="L33" s="22"/>
      <c r="M33" s="36"/>
      <c r="N33" s="22"/>
    </row>
    <row r="34" spans="2:20" x14ac:dyDescent="0.45">
      <c r="B34" s="866" t="s">
        <v>187</v>
      </c>
      <c r="C34" s="867"/>
      <c r="D34" s="444">
        <f t="shared" si="5"/>
        <v>1081</v>
      </c>
      <c r="E34" s="466">
        <v>616</v>
      </c>
      <c r="F34" s="467">
        <f t="shared" ref="F34:H38" si="6">E34/$D34</f>
        <v>0.56984273820536535</v>
      </c>
      <c r="G34" s="466">
        <v>465</v>
      </c>
      <c r="H34" s="468">
        <f t="shared" si="6"/>
        <v>0.43015726179463459</v>
      </c>
      <c r="J34" s="19"/>
      <c r="K34" s="36"/>
      <c r="L34" s="22"/>
      <c r="M34" s="36"/>
      <c r="N34" s="22"/>
      <c r="O34" s="80"/>
    </row>
    <row r="35" spans="2:20" x14ac:dyDescent="0.45">
      <c r="B35" s="866" t="s">
        <v>166</v>
      </c>
      <c r="C35" s="867"/>
      <c r="D35" s="444">
        <f t="shared" si="5"/>
        <v>518</v>
      </c>
      <c r="E35" s="466">
        <v>174</v>
      </c>
      <c r="F35" s="467">
        <f t="shared" si="6"/>
        <v>0.3359073359073359</v>
      </c>
      <c r="G35" s="466">
        <v>344</v>
      </c>
      <c r="H35" s="468">
        <f t="shared" si="6"/>
        <v>0.6640926640926641</v>
      </c>
      <c r="J35" s="19"/>
      <c r="K35" s="36"/>
      <c r="L35" s="22"/>
      <c r="M35" s="36"/>
      <c r="N35" s="22"/>
      <c r="O35" s="80"/>
      <c r="T35" s="64"/>
    </row>
    <row r="36" spans="2:20" x14ac:dyDescent="0.45">
      <c r="B36" s="872" t="s">
        <v>167</v>
      </c>
      <c r="C36" s="873"/>
      <c r="D36" s="444">
        <f t="shared" si="5"/>
        <v>232</v>
      </c>
      <c r="E36" s="466">
        <v>73</v>
      </c>
      <c r="F36" s="467">
        <f t="shared" si="6"/>
        <v>0.31465517241379309</v>
      </c>
      <c r="G36" s="466">
        <v>159</v>
      </c>
      <c r="H36" s="468">
        <f t="shared" si="6"/>
        <v>0.68534482758620685</v>
      </c>
      <c r="J36" s="19"/>
      <c r="K36" s="36"/>
      <c r="L36" s="22"/>
      <c r="M36" s="36"/>
      <c r="N36" s="22"/>
    </row>
    <row r="37" spans="2:20" x14ac:dyDescent="0.45">
      <c r="B37" s="866" t="s">
        <v>217</v>
      </c>
      <c r="C37" s="867"/>
      <c r="D37" s="444">
        <f t="shared" si="5"/>
        <v>16</v>
      </c>
      <c r="E37" s="466">
        <v>6</v>
      </c>
      <c r="F37" s="467">
        <f>E37/$D37</f>
        <v>0.375</v>
      </c>
      <c r="G37" s="466">
        <v>10</v>
      </c>
      <c r="H37" s="468">
        <f t="shared" si="6"/>
        <v>0.625</v>
      </c>
      <c r="J37" s="19"/>
      <c r="K37" s="36"/>
      <c r="L37" s="22"/>
      <c r="M37" s="36"/>
      <c r="N37" s="22"/>
    </row>
    <row r="38" spans="2:20" x14ac:dyDescent="0.45">
      <c r="B38" s="868" t="s">
        <v>164</v>
      </c>
      <c r="C38" s="869"/>
      <c r="D38" s="469">
        <f t="shared" si="5"/>
        <v>38</v>
      </c>
      <c r="E38" s="470">
        <v>18</v>
      </c>
      <c r="F38" s="471">
        <f t="shared" si="6"/>
        <v>0.47368421052631576</v>
      </c>
      <c r="G38" s="470">
        <v>20</v>
      </c>
      <c r="H38" s="472">
        <f t="shared" si="6"/>
        <v>0.52631578947368418</v>
      </c>
      <c r="J38" s="19"/>
      <c r="K38" s="36"/>
      <c r="L38" s="22"/>
      <c r="M38" s="36"/>
      <c r="N38" s="22"/>
    </row>
    <row r="39" spans="2:20" x14ac:dyDescent="0.45">
      <c r="B39" s="72" t="s">
        <v>557</v>
      </c>
    </row>
    <row r="40" spans="2:20" x14ac:dyDescent="0.45">
      <c r="B40" s="72" t="s">
        <v>343</v>
      </c>
    </row>
    <row r="41" spans="2:20" ht="15.75" x14ac:dyDescent="0.45">
      <c r="B41" s="29"/>
      <c r="C41" s="29"/>
      <c r="D41" s="29"/>
      <c r="E41" s="29"/>
      <c r="F41" s="29"/>
      <c r="G41" s="29"/>
      <c r="H41" s="29"/>
      <c r="I41" s="29"/>
      <c r="J41" s="29"/>
      <c r="K41" s="29"/>
      <c r="L41" s="29"/>
      <c r="M41" s="29"/>
      <c r="N41" s="29"/>
      <c r="R41" s="64"/>
      <c r="S41" s="64"/>
      <c r="T41" s="64"/>
    </row>
    <row r="42" spans="2:20" x14ac:dyDescent="0.45">
      <c r="B42" s="10"/>
      <c r="C42" s="10"/>
      <c r="D42" s="10"/>
      <c r="E42" s="10"/>
      <c r="F42" s="10"/>
      <c r="G42" s="10"/>
      <c r="H42" s="10"/>
      <c r="I42" s="10"/>
      <c r="J42" s="10"/>
      <c r="K42" s="10"/>
      <c r="L42" s="10"/>
      <c r="M42" s="10"/>
      <c r="N42" s="10"/>
    </row>
    <row r="43" spans="2:20" ht="14.25" customHeight="1" x14ac:dyDescent="0.45">
      <c r="B43" s="865" t="s">
        <v>648</v>
      </c>
      <c r="C43" s="865"/>
      <c r="D43" s="865"/>
      <c r="E43" s="865"/>
      <c r="F43" s="865"/>
      <c r="G43" s="865"/>
      <c r="H43" s="865"/>
      <c r="I43" s="865"/>
      <c r="J43" s="865"/>
      <c r="K43" s="865"/>
      <c r="L43" s="865"/>
      <c r="M43" s="70"/>
    </row>
    <row r="44" spans="2:20" x14ac:dyDescent="0.45">
      <c r="B44" s="84"/>
      <c r="C44" s="84"/>
      <c r="D44" s="84"/>
      <c r="E44" s="84"/>
      <c r="F44" s="84"/>
      <c r="G44" s="84"/>
      <c r="H44" s="84"/>
      <c r="I44" s="84"/>
      <c r="J44" s="84"/>
      <c r="K44" s="84"/>
      <c r="L44" s="70"/>
      <c r="M44" s="70"/>
    </row>
    <row r="45" spans="2:20" x14ac:dyDescent="0.45">
      <c r="B45" s="847" t="s">
        <v>57</v>
      </c>
      <c r="C45" s="852" t="s">
        <v>189</v>
      </c>
      <c r="D45" s="860" t="s">
        <v>632</v>
      </c>
      <c r="E45" s="860"/>
      <c r="F45" s="862" t="s">
        <v>631</v>
      </c>
      <c r="G45" s="862"/>
      <c r="H45" s="860" t="s">
        <v>633</v>
      </c>
      <c r="I45" s="860"/>
      <c r="J45" s="856" t="s">
        <v>181</v>
      </c>
      <c r="K45" s="857"/>
      <c r="L45" s="77"/>
      <c r="M45" s="77"/>
    </row>
    <row r="46" spans="2:20" x14ac:dyDescent="0.45">
      <c r="B46" s="848"/>
      <c r="C46" s="853"/>
      <c r="D46" s="861"/>
      <c r="E46" s="861"/>
      <c r="F46" s="863"/>
      <c r="G46" s="863"/>
      <c r="H46" s="864"/>
      <c r="I46" s="864"/>
      <c r="J46" s="858"/>
      <c r="K46" s="859"/>
      <c r="L46" s="67"/>
      <c r="M46" s="275"/>
      <c r="N46" s="80"/>
    </row>
    <row r="47" spans="2:20" x14ac:dyDescent="0.45">
      <c r="B47" s="849"/>
      <c r="C47" s="140" t="s">
        <v>4</v>
      </c>
      <c r="D47" s="148" t="s">
        <v>5</v>
      </c>
      <c r="E47" s="148" t="s">
        <v>6</v>
      </c>
      <c r="F47" s="148" t="s">
        <v>5</v>
      </c>
      <c r="G47" s="148" t="s">
        <v>6</v>
      </c>
      <c r="H47" s="148" t="s">
        <v>5</v>
      </c>
      <c r="I47" s="148" t="s">
        <v>6</v>
      </c>
      <c r="J47" s="223" t="s">
        <v>5</v>
      </c>
      <c r="K47" s="224" t="s">
        <v>6</v>
      </c>
      <c r="L47" s="67"/>
      <c r="M47" s="275"/>
      <c r="N47" s="80"/>
    </row>
    <row r="48" spans="2:20" x14ac:dyDescent="0.45">
      <c r="B48" s="178" t="s">
        <v>7</v>
      </c>
      <c r="C48" s="96">
        <f>SUM(F48,H48,J48)</f>
        <v>152</v>
      </c>
      <c r="D48" s="96">
        <v>133</v>
      </c>
      <c r="E48" s="321">
        <f>D48/C48</f>
        <v>0.875</v>
      </c>
      <c r="F48" s="457">
        <v>114</v>
      </c>
      <c r="G48" s="321">
        <f>F48/$D48</f>
        <v>0.8571428571428571</v>
      </c>
      <c r="H48" s="457">
        <v>19</v>
      </c>
      <c r="I48" s="321">
        <f>H48/$D48</f>
        <v>0.14285714285714285</v>
      </c>
      <c r="J48" s="458">
        <v>19</v>
      </c>
      <c r="K48" s="447">
        <f t="shared" ref="K48:K62" si="7">J48/C48</f>
        <v>0.125</v>
      </c>
      <c r="L48" s="67"/>
      <c r="M48" s="275"/>
      <c r="N48" s="80"/>
    </row>
    <row r="49" spans="2:25" x14ac:dyDescent="0.45">
      <c r="B49" s="178" t="s">
        <v>8</v>
      </c>
      <c r="C49" s="96">
        <f t="shared" ref="C49:C61" si="8">SUM(F49,H49,J49)</f>
        <v>127</v>
      </c>
      <c r="D49" s="96">
        <v>115</v>
      </c>
      <c r="E49" s="321">
        <f t="shared" ref="E49:E61" si="9">D49/C49</f>
        <v>0.90551181102362199</v>
      </c>
      <c r="F49" s="96">
        <v>82</v>
      </c>
      <c r="G49" s="321">
        <f>F49/$D49</f>
        <v>0.71304347826086956</v>
      </c>
      <c r="H49" s="459">
        <v>33</v>
      </c>
      <c r="I49" s="321">
        <f t="shared" ref="I49:I61" si="10">H49/$D49</f>
        <v>0.28695652173913044</v>
      </c>
      <c r="J49" s="460">
        <v>12</v>
      </c>
      <c r="K49" s="447">
        <f t="shared" si="7"/>
        <v>9.4488188976377951E-2</v>
      </c>
      <c r="L49" s="67"/>
      <c r="M49" s="275"/>
      <c r="N49" s="80"/>
      <c r="O49" s="64"/>
    </row>
    <row r="50" spans="2:25" x14ac:dyDescent="0.45">
      <c r="B50" s="178" t="s">
        <v>9</v>
      </c>
      <c r="C50" s="96">
        <f t="shared" si="8"/>
        <v>158</v>
      </c>
      <c r="D50" s="96">
        <v>158</v>
      </c>
      <c r="E50" s="321">
        <f t="shared" si="9"/>
        <v>1</v>
      </c>
      <c r="F50" s="96">
        <v>148</v>
      </c>
      <c r="G50" s="321">
        <f t="shared" ref="G50:G51" si="11">F50/$D50</f>
        <v>0.93670886075949367</v>
      </c>
      <c r="H50" s="459">
        <v>10</v>
      </c>
      <c r="I50" s="321">
        <f t="shared" si="10"/>
        <v>6.3291139240506333E-2</v>
      </c>
      <c r="J50" s="460">
        <v>0</v>
      </c>
      <c r="K50" s="447">
        <f t="shared" si="7"/>
        <v>0</v>
      </c>
      <c r="L50" s="67"/>
      <c r="M50" s="275"/>
      <c r="N50" s="80"/>
    </row>
    <row r="51" spans="2:25" x14ac:dyDescent="0.45">
      <c r="B51" s="178" t="s">
        <v>10</v>
      </c>
      <c r="C51" s="96">
        <f t="shared" si="8"/>
        <v>160</v>
      </c>
      <c r="D51" s="96">
        <v>140</v>
      </c>
      <c r="E51" s="321">
        <f t="shared" si="9"/>
        <v>0.875</v>
      </c>
      <c r="F51" s="96">
        <v>102</v>
      </c>
      <c r="G51" s="321">
        <f t="shared" si="11"/>
        <v>0.72857142857142854</v>
      </c>
      <c r="H51" s="459">
        <v>38</v>
      </c>
      <c r="I51" s="321">
        <f t="shared" si="10"/>
        <v>0.27142857142857141</v>
      </c>
      <c r="J51" s="460">
        <v>20</v>
      </c>
      <c r="K51" s="447">
        <f t="shared" si="7"/>
        <v>0.125</v>
      </c>
      <c r="L51" s="67"/>
      <c r="M51" s="275"/>
      <c r="N51" s="80"/>
    </row>
    <row r="52" spans="2:25" x14ac:dyDescent="0.45">
      <c r="B52" s="178" t="s">
        <v>11</v>
      </c>
      <c r="C52" s="96">
        <f t="shared" si="8"/>
        <v>249</v>
      </c>
      <c r="D52" s="96">
        <v>247</v>
      </c>
      <c r="E52" s="321">
        <f t="shared" si="9"/>
        <v>0.99196787148594379</v>
      </c>
      <c r="F52" s="96">
        <v>199</v>
      </c>
      <c r="G52" s="321">
        <f>F52/$D52</f>
        <v>0.80566801619433204</v>
      </c>
      <c r="H52" s="459">
        <v>48</v>
      </c>
      <c r="I52" s="321">
        <f t="shared" si="10"/>
        <v>0.19433198380566802</v>
      </c>
      <c r="J52" s="460">
        <v>2</v>
      </c>
      <c r="K52" s="447">
        <f t="shared" si="7"/>
        <v>8.0321285140562242E-3</v>
      </c>
      <c r="L52" s="67"/>
      <c r="M52" s="275"/>
      <c r="N52" s="80"/>
    </row>
    <row r="53" spans="2:25" x14ac:dyDescent="0.45">
      <c r="B53" s="178" t="s">
        <v>12</v>
      </c>
      <c r="C53" s="96">
        <f t="shared" si="8"/>
        <v>272</v>
      </c>
      <c r="D53" s="96">
        <v>64</v>
      </c>
      <c r="E53" s="321">
        <f t="shared" si="9"/>
        <v>0.23529411764705882</v>
      </c>
      <c r="F53" s="96">
        <v>45</v>
      </c>
      <c r="G53" s="321">
        <f t="shared" ref="G53:G61" si="12">F53/$D53</f>
        <v>0.703125</v>
      </c>
      <c r="H53" s="459">
        <v>19</v>
      </c>
      <c r="I53" s="321">
        <f t="shared" si="10"/>
        <v>0.296875</v>
      </c>
      <c r="J53" s="460">
        <v>208</v>
      </c>
      <c r="K53" s="447">
        <f t="shared" si="7"/>
        <v>0.76470588235294112</v>
      </c>
      <c r="L53" s="67"/>
      <c r="M53" s="275"/>
      <c r="N53" s="80"/>
    </row>
    <row r="54" spans="2:25" x14ac:dyDescent="0.45">
      <c r="B54" s="178" t="s">
        <v>52</v>
      </c>
      <c r="C54" s="96">
        <f t="shared" si="8"/>
        <v>187</v>
      </c>
      <c r="D54" s="96">
        <v>86</v>
      </c>
      <c r="E54" s="321">
        <f t="shared" si="9"/>
        <v>0.45989304812834225</v>
      </c>
      <c r="F54" s="96">
        <v>68</v>
      </c>
      <c r="G54" s="321">
        <f t="shared" si="12"/>
        <v>0.79069767441860461</v>
      </c>
      <c r="H54" s="459">
        <v>18</v>
      </c>
      <c r="I54" s="321">
        <f t="shared" si="10"/>
        <v>0.20930232558139536</v>
      </c>
      <c r="J54" s="460">
        <v>101</v>
      </c>
      <c r="K54" s="447">
        <f t="shared" si="7"/>
        <v>0.5401069518716578</v>
      </c>
      <c r="L54" s="67"/>
      <c r="M54" s="275"/>
      <c r="N54" s="80"/>
    </row>
    <row r="55" spans="2:25" x14ac:dyDescent="0.45">
      <c r="B55" s="178" t="s">
        <v>13</v>
      </c>
      <c r="C55" s="96">
        <f t="shared" si="8"/>
        <v>326</v>
      </c>
      <c r="D55" s="96">
        <v>93</v>
      </c>
      <c r="E55" s="321">
        <f t="shared" si="9"/>
        <v>0.28527607361963192</v>
      </c>
      <c r="F55" s="96">
        <v>74</v>
      </c>
      <c r="G55" s="321">
        <f t="shared" si="12"/>
        <v>0.79569892473118276</v>
      </c>
      <c r="H55" s="459">
        <v>19</v>
      </c>
      <c r="I55" s="321">
        <f t="shared" si="10"/>
        <v>0.20430107526881722</v>
      </c>
      <c r="J55" s="460">
        <v>233</v>
      </c>
      <c r="K55" s="447">
        <f t="shared" si="7"/>
        <v>0.71472392638036808</v>
      </c>
      <c r="L55" s="67"/>
      <c r="M55" s="275"/>
      <c r="N55" s="80"/>
    </row>
    <row r="56" spans="2:25" x14ac:dyDescent="0.45">
      <c r="B56" s="178" t="s">
        <v>53</v>
      </c>
      <c r="C56" s="96">
        <f t="shared" si="8"/>
        <v>228</v>
      </c>
      <c r="D56" s="96">
        <v>209</v>
      </c>
      <c r="E56" s="321">
        <f t="shared" si="9"/>
        <v>0.91666666666666663</v>
      </c>
      <c r="F56" s="96">
        <v>149</v>
      </c>
      <c r="G56" s="321">
        <f t="shared" si="12"/>
        <v>0.71291866028708128</v>
      </c>
      <c r="H56" s="459">
        <v>60</v>
      </c>
      <c r="I56" s="321">
        <f t="shared" si="10"/>
        <v>0.28708133971291866</v>
      </c>
      <c r="J56" s="460">
        <v>19</v>
      </c>
      <c r="K56" s="447">
        <f t="shared" si="7"/>
        <v>8.3333333333333329E-2</v>
      </c>
      <c r="L56" s="67"/>
      <c r="M56" s="275"/>
      <c r="N56" s="80"/>
    </row>
    <row r="57" spans="2:25" x14ac:dyDescent="0.45">
      <c r="B57" s="178" t="s">
        <v>54</v>
      </c>
      <c r="C57" s="96">
        <f t="shared" si="8"/>
        <v>93</v>
      </c>
      <c r="D57" s="96">
        <v>80</v>
      </c>
      <c r="E57" s="321">
        <f t="shared" si="9"/>
        <v>0.86021505376344087</v>
      </c>
      <c r="F57" s="96">
        <v>72</v>
      </c>
      <c r="G57" s="321">
        <f t="shared" si="12"/>
        <v>0.9</v>
      </c>
      <c r="H57" s="459">
        <v>8</v>
      </c>
      <c r="I57" s="321">
        <f t="shared" si="10"/>
        <v>0.1</v>
      </c>
      <c r="J57" s="460">
        <v>13</v>
      </c>
      <c r="K57" s="447">
        <f t="shared" si="7"/>
        <v>0.13978494623655913</v>
      </c>
      <c r="L57" s="67"/>
      <c r="M57" s="275"/>
      <c r="N57" s="80"/>
    </row>
    <row r="58" spans="2:25" x14ac:dyDescent="0.45">
      <c r="B58" s="178" t="s">
        <v>55</v>
      </c>
      <c r="C58" s="96">
        <f t="shared" si="8"/>
        <v>163</v>
      </c>
      <c r="D58" s="96">
        <v>142</v>
      </c>
      <c r="E58" s="321">
        <f t="shared" si="9"/>
        <v>0.87116564417177911</v>
      </c>
      <c r="F58" s="96">
        <v>124</v>
      </c>
      <c r="G58" s="321">
        <f t="shared" si="12"/>
        <v>0.87323943661971826</v>
      </c>
      <c r="H58" s="459">
        <v>18</v>
      </c>
      <c r="I58" s="321">
        <f t="shared" si="10"/>
        <v>0.12676056338028169</v>
      </c>
      <c r="J58" s="460">
        <v>21</v>
      </c>
      <c r="K58" s="447">
        <f t="shared" si="7"/>
        <v>0.12883435582822086</v>
      </c>
      <c r="L58" s="67"/>
      <c r="M58" s="275"/>
      <c r="N58" s="80"/>
    </row>
    <row r="59" spans="2:25" x14ac:dyDescent="0.45">
      <c r="B59" s="178" t="s">
        <v>56</v>
      </c>
      <c r="C59" s="96">
        <f t="shared" si="8"/>
        <v>280</v>
      </c>
      <c r="D59" s="96">
        <v>270</v>
      </c>
      <c r="E59" s="321">
        <f t="shared" si="9"/>
        <v>0.9642857142857143</v>
      </c>
      <c r="F59" s="96">
        <v>201</v>
      </c>
      <c r="G59" s="321">
        <f t="shared" si="12"/>
        <v>0.74444444444444446</v>
      </c>
      <c r="H59" s="459">
        <v>69</v>
      </c>
      <c r="I59" s="321">
        <f>H59/$D59</f>
        <v>0.25555555555555554</v>
      </c>
      <c r="J59" s="460">
        <v>10</v>
      </c>
      <c r="K59" s="447">
        <f t="shared" si="7"/>
        <v>3.5714285714285712E-2</v>
      </c>
      <c r="L59" s="67"/>
      <c r="M59" s="275"/>
      <c r="N59" s="80"/>
    </row>
    <row r="60" spans="2:25" x14ac:dyDescent="0.45">
      <c r="B60" s="178" t="s">
        <v>14</v>
      </c>
      <c r="C60" s="96">
        <f t="shared" si="8"/>
        <v>91</v>
      </c>
      <c r="D60" s="96">
        <v>35</v>
      </c>
      <c r="E60" s="321">
        <f t="shared" si="9"/>
        <v>0.38461538461538464</v>
      </c>
      <c r="F60" s="96">
        <v>30</v>
      </c>
      <c r="G60" s="321">
        <f t="shared" si="12"/>
        <v>0.8571428571428571</v>
      </c>
      <c r="H60" s="459">
        <v>5</v>
      </c>
      <c r="I60" s="321">
        <f t="shared" si="10"/>
        <v>0.14285714285714285</v>
      </c>
      <c r="J60" s="460">
        <v>56</v>
      </c>
      <c r="K60" s="447">
        <f t="shared" si="7"/>
        <v>0.61538461538461542</v>
      </c>
      <c r="L60" s="273"/>
      <c r="M60" s="276"/>
      <c r="N60" s="80"/>
    </row>
    <row r="61" spans="2:25" x14ac:dyDescent="0.45">
      <c r="B61" s="178" t="s">
        <v>76</v>
      </c>
      <c r="C61" s="96">
        <f t="shared" si="8"/>
        <v>187</v>
      </c>
      <c r="D61" s="96">
        <v>93</v>
      </c>
      <c r="E61" s="321">
        <f t="shared" si="9"/>
        <v>0.49732620320855614</v>
      </c>
      <c r="F61" s="96">
        <v>80</v>
      </c>
      <c r="G61" s="321">
        <f t="shared" si="12"/>
        <v>0.86021505376344087</v>
      </c>
      <c r="H61" s="459">
        <v>13</v>
      </c>
      <c r="I61" s="321">
        <f t="shared" si="10"/>
        <v>0.13978494623655913</v>
      </c>
      <c r="J61" s="460">
        <v>94</v>
      </c>
      <c r="K61" s="447">
        <f t="shared" si="7"/>
        <v>0.50267379679144386</v>
      </c>
      <c r="L61" s="274"/>
      <c r="M61" s="275"/>
      <c r="N61" s="80"/>
      <c r="X61" s="64"/>
      <c r="Y61" s="64"/>
    </row>
    <row r="62" spans="2:25" x14ac:dyDescent="0.45">
      <c r="B62" s="179" t="s">
        <v>71</v>
      </c>
      <c r="C62" s="441">
        <f>SUM(C48:C61)</f>
        <v>2673</v>
      </c>
      <c r="D62" s="441">
        <f>SUM(D48:D61)</f>
        <v>1865</v>
      </c>
      <c r="E62" s="455">
        <f>D62/C62</f>
        <v>0.69771791994014221</v>
      </c>
      <c r="F62" s="441">
        <f>SUM(F48:F61)</f>
        <v>1488</v>
      </c>
      <c r="G62" s="455">
        <f>F62/$D62</f>
        <v>0.79785522788203755</v>
      </c>
      <c r="H62" s="441">
        <f>SUM(H48:H61)</f>
        <v>377</v>
      </c>
      <c r="I62" s="455">
        <f>H62/$D62</f>
        <v>0.20214477211796247</v>
      </c>
      <c r="J62" s="450">
        <f>SUM(J48:J61)</f>
        <v>808</v>
      </c>
      <c r="K62" s="451">
        <f t="shared" si="7"/>
        <v>0.30228208005985785</v>
      </c>
    </row>
    <row r="63" spans="2:25" x14ac:dyDescent="0.45">
      <c r="B63" s="72" t="s">
        <v>555</v>
      </c>
      <c r="C63" s="56"/>
      <c r="D63" s="65"/>
      <c r="E63" s="56"/>
      <c r="F63" s="56"/>
      <c r="G63" s="56"/>
      <c r="H63" s="56"/>
      <c r="I63" s="56"/>
      <c r="J63" s="56"/>
      <c r="K63" s="56"/>
    </row>
    <row r="64" spans="2:25" x14ac:dyDescent="0.45">
      <c r="B64" s="72" t="s">
        <v>634</v>
      </c>
      <c r="K64" s="56"/>
      <c r="P64" s="64"/>
      <c r="R64" s="64"/>
      <c r="S64" s="64"/>
    </row>
    <row r="65" spans="2:37" x14ac:dyDescent="0.45">
      <c r="B65" s="419" t="s">
        <v>468</v>
      </c>
      <c r="C65" s="56" t="s">
        <v>673</v>
      </c>
    </row>
    <row r="66" spans="2:37" x14ac:dyDescent="0.45">
      <c r="B66" s="420" t="s">
        <v>469</v>
      </c>
      <c r="C66" s="56" t="s">
        <v>674</v>
      </c>
    </row>
    <row r="69" spans="2:37" ht="15.75" x14ac:dyDescent="0.45">
      <c r="B69" s="865" t="s">
        <v>649</v>
      </c>
      <c r="C69" s="865"/>
      <c r="D69" s="865"/>
      <c r="E69" s="865"/>
      <c r="F69" s="865"/>
      <c r="G69" s="865"/>
      <c r="H69" s="865"/>
      <c r="I69" s="865"/>
      <c r="J69" s="865"/>
      <c r="K69" s="865"/>
      <c r="L69" s="865"/>
      <c r="M69" s="865"/>
      <c r="N69" s="865"/>
    </row>
    <row r="70" spans="2:37" x14ac:dyDescent="0.45">
      <c r="B70" s="10"/>
      <c r="C70" s="10"/>
      <c r="D70" s="10"/>
      <c r="E70" s="10"/>
      <c r="F70" s="10"/>
      <c r="G70" s="10"/>
      <c r="H70" s="10"/>
      <c r="I70" s="10"/>
      <c r="J70" s="10"/>
      <c r="K70" s="10"/>
      <c r="L70" s="10"/>
      <c r="M70" s="10"/>
      <c r="N70" s="10"/>
      <c r="S70" s="68"/>
      <c r="T70" s="68"/>
      <c r="U70" s="68"/>
      <c r="V70" s="68"/>
      <c r="W70" s="68"/>
      <c r="X70" s="68"/>
      <c r="Y70" s="68"/>
      <c r="Z70" s="68"/>
      <c r="AA70" s="68"/>
      <c r="AB70" s="68"/>
      <c r="AC70" s="68"/>
    </row>
    <row r="71" spans="2:37" ht="15" customHeight="1" x14ac:dyDescent="0.45">
      <c r="B71" s="847" t="s">
        <v>57</v>
      </c>
      <c r="C71" s="852" t="s">
        <v>189</v>
      </c>
      <c r="D71" s="852" t="s">
        <v>192</v>
      </c>
      <c r="E71" s="852"/>
      <c r="F71" s="850" t="s">
        <v>25</v>
      </c>
      <c r="G71" s="850"/>
      <c r="H71" s="852" t="s">
        <v>26</v>
      </c>
      <c r="I71" s="852"/>
      <c r="J71" s="852" t="s">
        <v>27</v>
      </c>
      <c r="K71" s="852"/>
      <c r="L71" s="852" t="s">
        <v>28</v>
      </c>
      <c r="M71" s="852"/>
      <c r="N71" s="860" t="s">
        <v>180</v>
      </c>
      <c r="O71" s="860"/>
      <c r="P71" s="860" t="s">
        <v>164</v>
      </c>
      <c r="Q71" s="860"/>
      <c r="R71" s="877" t="s">
        <v>352</v>
      </c>
      <c r="S71" s="878"/>
      <c r="T71" s="73"/>
      <c r="U71" s="890"/>
      <c r="V71" s="890"/>
      <c r="W71" s="890"/>
      <c r="X71" s="891"/>
      <c r="Y71" s="891"/>
      <c r="Z71" s="890"/>
      <c r="AA71" s="890"/>
      <c r="AB71" s="890"/>
      <c r="AC71" s="890"/>
      <c r="AD71" s="890"/>
      <c r="AE71" s="890"/>
      <c r="AF71" s="861"/>
      <c r="AG71" s="861"/>
      <c r="AH71" s="861"/>
      <c r="AI71" s="861"/>
      <c r="AJ71" s="889"/>
      <c r="AK71" s="889"/>
    </row>
    <row r="72" spans="2:37" ht="18" customHeight="1" x14ac:dyDescent="0.45">
      <c r="B72" s="848"/>
      <c r="C72" s="853"/>
      <c r="D72" s="853"/>
      <c r="E72" s="853"/>
      <c r="F72" s="851"/>
      <c r="G72" s="851"/>
      <c r="H72" s="853"/>
      <c r="I72" s="853"/>
      <c r="J72" s="853"/>
      <c r="K72" s="853"/>
      <c r="L72" s="853"/>
      <c r="M72" s="853"/>
      <c r="N72" s="864"/>
      <c r="O72" s="864"/>
      <c r="P72" s="864"/>
      <c r="Q72" s="864"/>
      <c r="R72" s="879"/>
      <c r="S72" s="880"/>
      <c r="T72" s="73"/>
      <c r="U72" s="890"/>
      <c r="V72" s="890"/>
      <c r="W72" s="890"/>
      <c r="X72" s="891"/>
      <c r="Y72" s="891"/>
      <c r="Z72" s="890"/>
      <c r="AA72" s="890"/>
      <c r="AB72" s="890"/>
      <c r="AC72" s="890"/>
      <c r="AD72" s="890"/>
      <c r="AE72" s="890"/>
      <c r="AF72" s="861"/>
      <c r="AG72" s="861"/>
      <c r="AH72" s="861"/>
      <c r="AI72" s="861"/>
      <c r="AJ72" s="889"/>
      <c r="AK72" s="889"/>
    </row>
    <row r="73" spans="2:37" x14ac:dyDescent="0.45">
      <c r="B73" s="849"/>
      <c r="C73" s="135" t="s">
        <v>4</v>
      </c>
      <c r="D73" s="135" t="s">
        <v>5</v>
      </c>
      <c r="E73" s="133" t="s">
        <v>6</v>
      </c>
      <c r="F73" s="59" t="s">
        <v>5</v>
      </c>
      <c r="G73" s="59" t="s">
        <v>6</v>
      </c>
      <c r="H73" s="141" t="s">
        <v>5</v>
      </c>
      <c r="I73" s="141" t="s">
        <v>6</v>
      </c>
      <c r="J73" s="141" t="s">
        <v>5</v>
      </c>
      <c r="K73" s="141" t="s">
        <v>6</v>
      </c>
      <c r="L73" s="141" t="s">
        <v>5</v>
      </c>
      <c r="M73" s="141" t="s">
        <v>6</v>
      </c>
      <c r="N73" s="148" t="s">
        <v>5</v>
      </c>
      <c r="O73" s="148" t="s">
        <v>6</v>
      </c>
      <c r="P73" s="148" t="s">
        <v>5</v>
      </c>
      <c r="Q73" s="148" t="s">
        <v>6</v>
      </c>
      <c r="R73" s="223" t="s">
        <v>5</v>
      </c>
      <c r="S73" s="224" t="s">
        <v>6</v>
      </c>
      <c r="T73" s="74"/>
      <c r="U73" s="75"/>
      <c r="V73" s="75"/>
      <c r="W73" s="74"/>
      <c r="X73" s="74"/>
      <c r="Y73" s="74"/>
      <c r="Z73" s="75"/>
      <c r="AA73" s="75"/>
      <c r="AB73" s="75"/>
      <c r="AC73" s="75"/>
      <c r="AD73" s="75"/>
      <c r="AE73" s="75"/>
      <c r="AF73" s="77"/>
      <c r="AG73" s="77"/>
      <c r="AH73" s="77"/>
      <c r="AI73" s="77"/>
      <c r="AJ73" s="277"/>
      <c r="AK73" s="277"/>
    </row>
    <row r="74" spans="2:37" x14ac:dyDescent="0.45">
      <c r="B74" s="178" t="s">
        <v>7</v>
      </c>
      <c r="C74" s="96">
        <f>SUM(F74+H74+J74+L74+N74+P74+R74)</f>
        <v>152</v>
      </c>
      <c r="D74" s="96">
        <f>C74-R74</f>
        <v>142</v>
      </c>
      <c r="E74" s="321">
        <f>D74/C74</f>
        <v>0.93421052631578949</v>
      </c>
      <c r="F74" s="67">
        <v>32</v>
      </c>
      <c r="G74" s="321">
        <f t="shared" ref="G74:G88" si="13">F74/$D74</f>
        <v>0.22535211267605634</v>
      </c>
      <c r="H74" s="443">
        <v>57</v>
      </c>
      <c r="I74" s="321">
        <f t="shared" ref="I74:I88" si="14">H74/$D74</f>
        <v>0.40140845070422537</v>
      </c>
      <c r="J74" s="67">
        <v>38</v>
      </c>
      <c r="K74" s="321">
        <f t="shared" ref="K74:K88" si="15">J74/$D74</f>
        <v>0.26760563380281688</v>
      </c>
      <c r="L74" s="443">
        <v>15</v>
      </c>
      <c r="M74" s="321">
        <f t="shared" ref="M74:M88" si="16">L74/$D74</f>
        <v>0.10563380281690141</v>
      </c>
      <c r="N74" s="444">
        <v>0</v>
      </c>
      <c r="O74" s="321">
        <f t="shared" ref="O74:O88" si="17">N74/$D74</f>
        <v>0</v>
      </c>
      <c r="P74" s="445">
        <v>0</v>
      </c>
      <c r="Q74" s="321">
        <f t="shared" ref="Q74:Q88" si="18">P74/$D74</f>
        <v>0</v>
      </c>
      <c r="R74" s="446">
        <v>10</v>
      </c>
      <c r="S74" s="447">
        <f t="shared" ref="S74:S87" si="19">R74/C74</f>
        <v>6.5789473684210523E-2</v>
      </c>
      <c r="T74" s="65"/>
      <c r="U74" s="65"/>
      <c r="V74" s="65"/>
      <c r="W74" s="180"/>
      <c r="X74" s="65"/>
      <c r="Y74" s="180"/>
      <c r="Z74" s="78"/>
      <c r="AA74" s="180"/>
      <c r="AB74" s="65"/>
      <c r="AC74" s="180"/>
      <c r="AD74" s="78"/>
      <c r="AE74" s="180"/>
      <c r="AF74" s="19"/>
      <c r="AG74" s="180"/>
      <c r="AH74" s="278"/>
      <c r="AI74" s="180"/>
      <c r="AJ74" s="279"/>
      <c r="AK74" s="280"/>
    </row>
    <row r="75" spans="2:37" x14ac:dyDescent="0.45">
      <c r="B75" s="178" t="s">
        <v>8</v>
      </c>
      <c r="C75" s="96">
        <f t="shared" ref="C75:C87" si="20">SUM(F75+H75+J75+L75+N75+P75+R75)</f>
        <v>127</v>
      </c>
      <c r="D75" s="96">
        <f t="shared" ref="D75:D87" si="21">C75-R75</f>
        <v>127</v>
      </c>
      <c r="E75" s="321">
        <f t="shared" ref="E75:E87" si="22">D75/C75</f>
        <v>1</v>
      </c>
      <c r="F75" s="67">
        <v>35</v>
      </c>
      <c r="G75" s="321">
        <f t="shared" si="13"/>
        <v>0.27559055118110237</v>
      </c>
      <c r="H75" s="443">
        <v>55</v>
      </c>
      <c r="I75" s="321">
        <f t="shared" si="14"/>
        <v>0.43307086614173229</v>
      </c>
      <c r="J75" s="67">
        <v>26</v>
      </c>
      <c r="K75" s="321">
        <f t="shared" si="15"/>
        <v>0.20472440944881889</v>
      </c>
      <c r="L75" s="443">
        <v>9</v>
      </c>
      <c r="M75" s="321">
        <f t="shared" si="16"/>
        <v>7.0866141732283464E-2</v>
      </c>
      <c r="N75" s="444">
        <v>1</v>
      </c>
      <c r="O75" s="321">
        <f t="shared" si="17"/>
        <v>7.874015748031496E-3</v>
      </c>
      <c r="P75" s="445">
        <v>1</v>
      </c>
      <c r="Q75" s="321">
        <f t="shared" si="18"/>
        <v>7.874015748031496E-3</v>
      </c>
      <c r="R75" s="446">
        <v>0</v>
      </c>
      <c r="S75" s="447">
        <f t="shared" si="19"/>
        <v>0</v>
      </c>
      <c r="T75" s="65"/>
      <c r="U75" s="65"/>
      <c r="V75" s="65"/>
      <c r="W75" s="180"/>
      <c r="X75" s="65"/>
      <c r="Y75" s="180"/>
      <c r="Z75" s="78"/>
      <c r="AA75" s="180"/>
      <c r="AB75" s="65"/>
      <c r="AC75" s="180"/>
      <c r="AD75" s="78"/>
      <c r="AE75" s="180"/>
      <c r="AF75" s="19"/>
      <c r="AG75" s="180"/>
      <c r="AH75" s="278"/>
      <c r="AI75" s="180"/>
      <c r="AJ75" s="279"/>
      <c r="AK75" s="280"/>
    </row>
    <row r="76" spans="2:37" x14ac:dyDescent="0.45">
      <c r="B76" s="178" t="s">
        <v>9</v>
      </c>
      <c r="C76" s="96">
        <f t="shared" si="20"/>
        <v>158</v>
      </c>
      <c r="D76" s="96">
        <f t="shared" si="21"/>
        <v>158</v>
      </c>
      <c r="E76" s="321">
        <f t="shared" si="22"/>
        <v>1</v>
      </c>
      <c r="F76" s="67">
        <v>49</v>
      </c>
      <c r="G76" s="321">
        <f t="shared" si="13"/>
        <v>0.310126582278481</v>
      </c>
      <c r="H76" s="443">
        <v>62</v>
      </c>
      <c r="I76" s="321">
        <f t="shared" si="14"/>
        <v>0.39240506329113922</v>
      </c>
      <c r="J76" s="67">
        <v>34</v>
      </c>
      <c r="K76" s="321">
        <f t="shared" si="15"/>
        <v>0.21518987341772153</v>
      </c>
      <c r="L76" s="443">
        <v>11</v>
      </c>
      <c r="M76" s="321">
        <f t="shared" si="16"/>
        <v>6.9620253164556958E-2</v>
      </c>
      <c r="N76" s="96">
        <v>0</v>
      </c>
      <c r="O76" s="321">
        <f t="shared" si="17"/>
        <v>0</v>
      </c>
      <c r="P76" s="448">
        <v>2</v>
      </c>
      <c r="Q76" s="321">
        <f t="shared" si="18"/>
        <v>1.2658227848101266E-2</v>
      </c>
      <c r="R76" s="446">
        <v>0</v>
      </c>
      <c r="S76" s="447">
        <f t="shared" si="19"/>
        <v>0</v>
      </c>
      <c r="T76" s="65"/>
      <c r="U76" s="65"/>
      <c r="V76" s="65"/>
      <c r="W76" s="180"/>
      <c r="X76" s="65"/>
      <c r="Y76" s="180"/>
      <c r="Z76" s="78"/>
      <c r="AA76" s="180"/>
      <c r="AB76" s="65"/>
      <c r="AC76" s="180"/>
      <c r="AD76" s="78"/>
      <c r="AE76" s="180"/>
      <c r="AF76" s="65"/>
      <c r="AG76" s="180"/>
      <c r="AH76" s="12"/>
      <c r="AI76" s="180"/>
      <c r="AJ76" s="279"/>
      <c r="AK76" s="280"/>
    </row>
    <row r="77" spans="2:37" x14ac:dyDescent="0.45">
      <c r="B77" s="178" t="s">
        <v>10</v>
      </c>
      <c r="C77" s="96">
        <f t="shared" si="20"/>
        <v>160</v>
      </c>
      <c r="D77" s="96">
        <f t="shared" si="21"/>
        <v>159</v>
      </c>
      <c r="E77" s="321">
        <f t="shared" si="22"/>
        <v>0.99375000000000002</v>
      </c>
      <c r="F77" s="67">
        <v>48</v>
      </c>
      <c r="G77" s="321">
        <f t="shared" si="13"/>
        <v>0.30188679245283018</v>
      </c>
      <c r="H77" s="443">
        <v>58</v>
      </c>
      <c r="I77" s="321">
        <f t="shared" si="14"/>
        <v>0.36477987421383645</v>
      </c>
      <c r="J77" s="67">
        <v>38</v>
      </c>
      <c r="K77" s="321">
        <f t="shared" si="15"/>
        <v>0.2389937106918239</v>
      </c>
      <c r="L77" s="443">
        <v>14</v>
      </c>
      <c r="M77" s="321">
        <f t="shared" si="16"/>
        <v>8.8050314465408799E-2</v>
      </c>
      <c r="N77" s="96">
        <v>1</v>
      </c>
      <c r="O77" s="321">
        <f t="shared" si="17"/>
        <v>6.2893081761006293E-3</v>
      </c>
      <c r="P77" s="448">
        <v>0</v>
      </c>
      <c r="Q77" s="321">
        <f t="shared" si="18"/>
        <v>0</v>
      </c>
      <c r="R77" s="446">
        <v>1</v>
      </c>
      <c r="S77" s="447">
        <f t="shared" si="19"/>
        <v>6.2500000000000003E-3</v>
      </c>
      <c r="T77" s="65"/>
      <c r="U77" s="65"/>
      <c r="V77" s="65"/>
      <c r="W77" s="180"/>
      <c r="X77" s="65"/>
      <c r="Y77" s="180"/>
      <c r="Z77" s="78"/>
      <c r="AA77" s="180"/>
      <c r="AB77" s="65"/>
      <c r="AC77" s="180"/>
      <c r="AD77" s="78"/>
      <c r="AE77" s="180"/>
      <c r="AF77" s="65"/>
      <c r="AG77" s="180"/>
      <c r="AH77" s="12"/>
      <c r="AI77" s="180"/>
      <c r="AJ77" s="279"/>
      <c r="AK77" s="280"/>
    </row>
    <row r="78" spans="2:37" x14ac:dyDescent="0.45">
      <c r="B78" s="178" t="s">
        <v>11</v>
      </c>
      <c r="C78" s="96">
        <f t="shared" si="20"/>
        <v>249</v>
      </c>
      <c r="D78" s="96">
        <f t="shared" si="21"/>
        <v>247</v>
      </c>
      <c r="E78" s="321">
        <f t="shared" si="22"/>
        <v>0.99196787148594379</v>
      </c>
      <c r="F78" s="67">
        <v>62</v>
      </c>
      <c r="G78" s="321">
        <f t="shared" si="13"/>
        <v>0.25101214574898784</v>
      </c>
      <c r="H78" s="443">
        <v>98</v>
      </c>
      <c r="I78" s="321">
        <f t="shared" si="14"/>
        <v>0.39676113360323889</v>
      </c>
      <c r="J78" s="67">
        <v>60</v>
      </c>
      <c r="K78" s="321">
        <f t="shared" si="15"/>
        <v>0.24291497975708501</v>
      </c>
      <c r="L78" s="443">
        <v>22</v>
      </c>
      <c r="M78" s="321">
        <f t="shared" si="16"/>
        <v>8.9068825910931168E-2</v>
      </c>
      <c r="N78" s="96">
        <v>3</v>
      </c>
      <c r="O78" s="321">
        <f t="shared" si="17"/>
        <v>1.2145748987854251E-2</v>
      </c>
      <c r="P78" s="448">
        <v>2</v>
      </c>
      <c r="Q78" s="321">
        <f t="shared" si="18"/>
        <v>8.0971659919028341E-3</v>
      </c>
      <c r="R78" s="446">
        <v>2</v>
      </c>
      <c r="S78" s="447">
        <f t="shared" si="19"/>
        <v>8.0321285140562242E-3</v>
      </c>
      <c r="T78" s="65"/>
      <c r="U78" s="65"/>
      <c r="V78" s="65"/>
      <c r="W78" s="180"/>
      <c r="X78" s="65"/>
      <c r="Y78" s="180"/>
      <c r="Z78" s="78"/>
      <c r="AA78" s="180"/>
      <c r="AB78" s="65"/>
      <c r="AC78" s="180"/>
      <c r="AD78" s="78"/>
      <c r="AE78" s="180"/>
      <c r="AF78" s="65"/>
      <c r="AG78" s="180"/>
      <c r="AH78" s="12"/>
      <c r="AI78" s="180"/>
      <c r="AJ78" s="279"/>
      <c r="AK78" s="280"/>
    </row>
    <row r="79" spans="2:37" x14ac:dyDescent="0.45">
      <c r="B79" s="178" t="s">
        <v>12</v>
      </c>
      <c r="C79" s="96">
        <f t="shared" si="20"/>
        <v>272</v>
      </c>
      <c r="D79" s="96">
        <f t="shared" si="21"/>
        <v>194</v>
      </c>
      <c r="E79" s="321">
        <f t="shared" si="22"/>
        <v>0.71323529411764708</v>
      </c>
      <c r="F79" s="67">
        <v>37</v>
      </c>
      <c r="G79" s="321">
        <f t="shared" si="13"/>
        <v>0.19072164948453607</v>
      </c>
      <c r="H79" s="443">
        <v>81</v>
      </c>
      <c r="I79" s="321">
        <f t="shared" si="14"/>
        <v>0.4175257731958763</v>
      </c>
      <c r="J79" s="67">
        <v>57</v>
      </c>
      <c r="K79" s="321">
        <f t="shared" si="15"/>
        <v>0.29381443298969073</v>
      </c>
      <c r="L79" s="443">
        <v>18</v>
      </c>
      <c r="M79" s="321">
        <f t="shared" si="16"/>
        <v>9.2783505154639179E-2</v>
      </c>
      <c r="N79" s="96">
        <v>0</v>
      </c>
      <c r="O79" s="321">
        <f t="shared" si="17"/>
        <v>0</v>
      </c>
      <c r="P79" s="448">
        <v>1</v>
      </c>
      <c r="Q79" s="321">
        <f t="shared" si="18"/>
        <v>5.1546391752577319E-3</v>
      </c>
      <c r="R79" s="446">
        <v>78</v>
      </c>
      <c r="S79" s="447">
        <f t="shared" si="19"/>
        <v>0.28676470588235292</v>
      </c>
      <c r="T79" s="65"/>
      <c r="U79" s="65"/>
      <c r="V79" s="65"/>
      <c r="W79" s="180"/>
      <c r="X79" s="65"/>
      <c r="Y79" s="180"/>
      <c r="Z79" s="78"/>
      <c r="AA79" s="180"/>
      <c r="AB79" s="65"/>
      <c r="AC79" s="180"/>
      <c r="AD79" s="78"/>
      <c r="AE79" s="180"/>
      <c r="AF79" s="65"/>
      <c r="AG79" s="180"/>
      <c r="AH79" s="12"/>
      <c r="AI79" s="180"/>
      <c r="AJ79" s="279"/>
      <c r="AK79" s="280"/>
    </row>
    <row r="80" spans="2:37" x14ac:dyDescent="0.45">
      <c r="B80" s="178" t="s">
        <v>52</v>
      </c>
      <c r="C80" s="96">
        <f t="shared" si="20"/>
        <v>187</v>
      </c>
      <c r="D80" s="96">
        <f t="shared" si="21"/>
        <v>180</v>
      </c>
      <c r="E80" s="321">
        <f t="shared" si="22"/>
        <v>0.96256684491978606</v>
      </c>
      <c r="F80" s="67">
        <v>49</v>
      </c>
      <c r="G80" s="321">
        <f t="shared" si="13"/>
        <v>0.2722222222222222</v>
      </c>
      <c r="H80" s="443">
        <v>80</v>
      </c>
      <c r="I80" s="321">
        <f t="shared" si="14"/>
        <v>0.44444444444444442</v>
      </c>
      <c r="J80" s="67">
        <v>25</v>
      </c>
      <c r="K80" s="321">
        <f t="shared" si="15"/>
        <v>0.1388888888888889</v>
      </c>
      <c r="L80" s="443">
        <v>20</v>
      </c>
      <c r="M80" s="321">
        <f t="shared" si="16"/>
        <v>0.1111111111111111</v>
      </c>
      <c r="N80" s="96">
        <v>1</v>
      </c>
      <c r="O80" s="321">
        <f t="shared" si="17"/>
        <v>5.5555555555555558E-3</v>
      </c>
      <c r="P80" s="448">
        <v>5</v>
      </c>
      <c r="Q80" s="321">
        <f t="shared" si="18"/>
        <v>2.7777777777777776E-2</v>
      </c>
      <c r="R80" s="446">
        <v>7</v>
      </c>
      <c r="S80" s="447">
        <f t="shared" si="19"/>
        <v>3.7433155080213901E-2</v>
      </c>
      <c r="T80" s="65"/>
      <c r="U80" s="65"/>
      <c r="V80" s="65"/>
      <c r="W80" s="180"/>
      <c r="X80" s="65"/>
      <c r="Y80" s="180"/>
      <c r="Z80" s="78"/>
      <c r="AA80" s="180"/>
      <c r="AB80" s="65"/>
      <c r="AC80" s="180"/>
      <c r="AD80" s="78"/>
      <c r="AE80" s="180"/>
      <c r="AF80" s="65"/>
      <c r="AG80" s="180"/>
      <c r="AH80" s="12"/>
      <c r="AI80" s="180"/>
      <c r="AJ80" s="279"/>
      <c r="AK80" s="280"/>
    </row>
    <row r="81" spans="2:37" x14ac:dyDescent="0.45">
      <c r="B81" s="178" t="s">
        <v>13</v>
      </c>
      <c r="C81" s="96">
        <f t="shared" si="20"/>
        <v>326</v>
      </c>
      <c r="D81" s="96">
        <f t="shared" si="21"/>
        <v>310</v>
      </c>
      <c r="E81" s="321">
        <f t="shared" si="22"/>
        <v>0.95092024539877296</v>
      </c>
      <c r="F81" s="67">
        <v>80</v>
      </c>
      <c r="G81" s="321">
        <f t="shared" si="13"/>
        <v>0.25806451612903225</v>
      </c>
      <c r="H81" s="443">
        <v>131</v>
      </c>
      <c r="I81" s="321">
        <f t="shared" si="14"/>
        <v>0.42258064516129035</v>
      </c>
      <c r="J81" s="67">
        <v>62</v>
      </c>
      <c r="K81" s="321">
        <f t="shared" si="15"/>
        <v>0.2</v>
      </c>
      <c r="L81" s="443">
        <v>34</v>
      </c>
      <c r="M81" s="321">
        <f t="shared" si="16"/>
        <v>0.10967741935483871</v>
      </c>
      <c r="N81" s="96">
        <v>1</v>
      </c>
      <c r="O81" s="321">
        <f t="shared" si="17"/>
        <v>3.2258064516129032E-3</v>
      </c>
      <c r="P81" s="448">
        <v>2</v>
      </c>
      <c r="Q81" s="321">
        <f t="shared" si="18"/>
        <v>6.4516129032258064E-3</v>
      </c>
      <c r="R81" s="446">
        <v>16</v>
      </c>
      <c r="S81" s="447">
        <f t="shared" si="19"/>
        <v>4.9079754601226995E-2</v>
      </c>
      <c r="T81" s="65"/>
      <c r="U81" s="65"/>
      <c r="V81" s="65"/>
      <c r="W81" s="180"/>
      <c r="X81" s="65"/>
      <c r="Y81" s="180"/>
      <c r="Z81" s="78"/>
      <c r="AA81" s="180"/>
      <c r="AB81" s="65"/>
      <c r="AC81" s="180"/>
      <c r="AD81" s="78"/>
      <c r="AE81" s="180"/>
      <c r="AF81" s="65"/>
      <c r="AG81" s="180"/>
      <c r="AH81" s="12"/>
      <c r="AI81" s="180"/>
      <c r="AJ81" s="279"/>
      <c r="AK81" s="280"/>
    </row>
    <row r="82" spans="2:37" x14ac:dyDescent="0.45">
      <c r="B82" s="178" t="s">
        <v>53</v>
      </c>
      <c r="C82" s="96">
        <f t="shared" si="20"/>
        <v>228</v>
      </c>
      <c r="D82" s="96">
        <f t="shared" si="21"/>
        <v>225</v>
      </c>
      <c r="E82" s="321">
        <f t="shared" si="22"/>
        <v>0.98684210526315785</v>
      </c>
      <c r="F82" s="67">
        <v>65</v>
      </c>
      <c r="G82" s="321">
        <f t="shared" si="13"/>
        <v>0.28888888888888886</v>
      </c>
      <c r="H82" s="443">
        <v>90</v>
      </c>
      <c r="I82" s="321">
        <f t="shared" si="14"/>
        <v>0.4</v>
      </c>
      <c r="J82" s="67">
        <v>39</v>
      </c>
      <c r="K82" s="321">
        <f t="shared" si="15"/>
        <v>0.17333333333333334</v>
      </c>
      <c r="L82" s="443">
        <v>23</v>
      </c>
      <c r="M82" s="321">
        <f t="shared" si="16"/>
        <v>0.10222222222222223</v>
      </c>
      <c r="N82" s="96">
        <v>1</v>
      </c>
      <c r="O82" s="321">
        <f t="shared" si="17"/>
        <v>4.4444444444444444E-3</v>
      </c>
      <c r="P82" s="448">
        <v>7</v>
      </c>
      <c r="Q82" s="321">
        <f t="shared" si="18"/>
        <v>3.111111111111111E-2</v>
      </c>
      <c r="R82" s="446">
        <v>3</v>
      </c>
      <c r="S82" s="447">
        <f t="shared" si="19"/>
        <v>1.3157894736842105E-2</v>
      </c>
      <c r="T82" s="65"/>
      <c r="U82" s="65"/>
      <c r="V82" s="65"/>
      <c r="W82" s="180"/>
      <c r="X82" s="65"/>
      <c r="Y82" s="180"/>
      <c r="Z82" s="78"/>
      <c r="AA82" s="180"/>
      <c r="AB82" s="65"/>
      <c r="AC82" s="180"/>
      <c r="AD82" s="78"/>
      <c r="AE82" s="180"/>
      <c r="AF82" s="65"/>
      <c r="AG82" s="180"/>
      <c r="AH82" s="12"/>
      <c r="AI82" s="180"/>
      <c r="AJ82" s="279"/>
      <c r="AK82" s="280"/>
    </row>
    <row r="83" spans="2:37" x14ac:dyDescent="0.45">
      <c r="B83" s="178" t="s">
        <v>54</v>
      </c>
      <c r="C83" s="96">
        <f t="shared" si="20"/>
        <v>93</v>
      </c>
      <c r="D83" s="96">
        <f t="shared" si="21"/>
        <v>91</v>
      </c>
      <c r="E83" s="321">
        <f t="shared" si="22"/>
        <v>0.978494623655914</v>
      </c>
      <c r="F83" s="67">
        <v>26</v>
      </c>
      <c r="G83" s="321">
        <f t="shared" si="13"/>
        <v>0.2857142857142857</v>
      </c>
      <c r="H83" s="443">
        <v>41</v>
      </c>
      <c r="I83" s="321">
        <f t="shared" si="14"/>
        <v>0.45054945054945056</v>
      </c>
      <c r="J83" s="67">
        <v>18</v>
      </c>
      <c r="K83" s="321">
        <f t="shared" si="15"/>
        <v>0.19780219780219779</v>
      </c>
      <c r="L83" s="443">
        <v>6</v>
      </c>
      <c r="M83" s="321">
        <f t="shared" si="16"/>
        <v>6.5934065934065936E-2</v>
      </c>
      <c r="N83" s="96">
        <v>0</v>
      </c>
      <c r="O83" s="321">
        <f t="shared" si="17"/>
        <v>0</v>
      </c>
      <c r="P83" s="448">
        <v>0</v>
      </c>
      <c r="Q83" s="321">
        <f t="shared" si="18"/>
        <v>0</v>
      </c>
      <c r="R83" s="446">
        <v>2</v>
      </c>
      <c r="S83" s="447">
        <f t="shared" si="19"/>
        <v>2.1505376344086023E-2</v>
      </c>
      <c r="T83" s="65"/>
      <c r="U83" s="65"/>
      <c r="V83" s="65"/>
      <c r="W83" s="180"/>
      <c r="X83" s="65"/>
      <c r="Y83" s="180"/>
      <c r="Z83" s="78"/>
      <c r="AA83" s="180"/>
      <c r="AB83" s="65"/>
      <c r="AC83" s="180"/>
      <c r="AD83" s="78"/>
      <c r="AE83" s="180"/>
      <c r="AF83" s="65"/>
      <c r="AG83" s="180"/>
      <c r="AH83" s="12"/>
      <c r="AI83" s="180"/>
      <c r="AJ83" s="279"/>
      <c r="AK83" s="280"/>
    </row>
    <row r="84" spans="2:37" x14ac:dyDescent="0.45">
      <c r="B84" s="178" t="s">
        <v>55</v>
      </c>
      <c r="C84" s="96">
        <f t="shared" si="20"/>
        <v>163</v>
      </c>
      <c r="D84" s="96">
        <f t="shared" si="21"/>
        <v>160</v>
      </c>
      <c r="E84" s="321">
        <f t="shared" si="22"/>
        <v>0.98159509202453987</v>
      </c>
      <c r="F84" s="67">
        <v>40</v>
      </c>
      <c r="G84" s="321">
        <f t="shared" si="13"/>
        <v>0.25</v>
      </c>
      <c r="H84" s="443">
        <v>75</v>
      </c>
      <c r="I84" s="321">
        <f t="shared" si="14"/>
        <v>0.46875</v>
      </c>
      <c r="J84" s="67">
        <v>29</v>
      </c>
      <c r="K84" s="321">
        <f t="shared" si="15"/>
        <v>0.18124999999999999</v>
      </c>
      <c r="L84" s="443">
        <v>11</v>
      </c>
      <c r="M84" s="321">
        <f t="shared" si="16"/>
        <v>6.8750000000000006E-2</v>
      </c>
      <c r="N84" s="96">
        <v>0</v>
      </c>
      <c r="O84" s="321">
        <f t="shared" si="17"/>
        <v>0</v>
      </c>
      <c r="P84" s="448">
        <v>5</v>
      </c>
      <c r="Q84" s="321">
        <f t="shared" si="18"/>
        <v>3.125E-2</v>
      </c>
      <c r="R84" s="446">
        <v>3</v>
      </c>
      <c r="S84" s="447">
        <f t="shared" si="19"/>
        <v>1.8404907975460124E-2</v>
      </c>
      <c r="T84" s="65"/>
      <c r="U84" s="65"/>
      <c r="V84" s="65"/>
      <c r="W84" s="180"/>
      <c r="X84" s="65"/>
      <c r="Y84" s="180"/>
      <c r="Z84" s="78"/>
      <c r="AA84" s="180"/>
      <c r="AB84" s="65"/>
      <c r="AC84" s="180"/>
      <c r="AD84" s="78"/>
      <c r="AE84" s="180"/>
      <c r="AF84" s="65"/>
      <c r="AG84" s="180"/>
      <c r="AH84" s="12"/>
      <c r="AI84" s="180"/>
      <c r="AJ84" s="279"/>
      <c r="AK84" s="280"/>
    </row>
    <row r="85" spans="2:37" x14ac:dyDescent="0.45">
      <c r="B85" s="178" t="s">
        <v>56</v>
      </c>
      <c r="C85" s="96">
        <f t="shared" si="20"/>
        <v>280</v>
      </c>
      <c r="D85" s="96">
        <f t="shared" si="21"/>
        <v>280</v>
      </c>
      <c r="E85" s="321">
        <f t="shared" si="22"/>
        <v>1</v>
      </c>
      <c r="F85" s="67">
        <v>80</v>
      </c>
      <c r="G85" s="321">
        <f t="shared" si="13"/>
        <v>0.2857142857142857</v>
      </c>
      <c r="H85" s="443">
        <v>115</v>
      </c>
      <c r="I85" s="321">
        <f t="shared" si="14"/>
        <v>0.4107142857142857</v>
      </c>
      <c r="J85" s="67">
        <v>56</v>
      </c>
      <c r="K85" s="321">
        <f t="shared" si="15"/>
        <v>0.2</v>
      </c>
      <c r="L85" s="443">
        <v>25</v>
      </c>
      <c r="M85" s="321">
        <f t="shared" si="16"/>
        <v>8.9285714285714288E-2</v>
      </c>
      <c r="N85" s="96">
        <v>0</v>
      </c>
      <c r="O85" s="321">
        <f t="shared" si="17"/>
        <v>0</v>
      </c>
      <c r="P85" s="448">
        <v>4</v>
      </c>
      <c r="Q85" s="321">
        <f t="shared" si="18"/>
        <v>1.4285714285714285E-2</v>
      </c>
      <c r="R85" s="446">
        <v>0</v>
      </c>
      <c r="S85" s="447">
        <f t="shared" si="19"/>
        <v>0</v>
      </c>
      <c r="T85" s="65"/>
      <c r="U85" s="65"/>
      <c r="V85" s="65"/>
      <c r="W85" s="180"/>
      <c r="X85" s="65"/>
      <c r="Y85" s="180"/>
      <c r="Z85" s="78"/>
      <c r="AA85" s="180"/>
      <c r="AB85" s="65"/>
      <c r="AC85" s="180"/>
      <c r="AD85" s="78"/>
      <c r="AE85" s="180"/>
      <c r="AF85" s="65"/>
      <c r="AG85" s="180"/>
      <c r="AH85" s="12"/>
      <c r="AI85" s="180"/>
      <c r="AJ85" s="279"/>
      <c r="AK85" s="280"/>
    </row>
    <row r="86" spans="2:37" x14ac:dyDescent="0.45">
      <c r="B86" s="178" t="s">
        <v>14</v>
      </c>
      <c r="C86" s="96">
        <f t="shared" si="20"/>
        <v>91</v>
      </c>
      <c r="D86" s="96">
        <f t="shared" si="21"/>
        <v>91</v>
      </c>
      <c r="E86" s="321">
        <f t="shared" si="22"/>
        <v>1</v>
      </c>
      <c r="F86" s="67">
        <v>13</v>
      </c>
      <c r="G86" s="321">
        <f t="shared" si="13"/>
        <v>0.14285714285714285</v>
      </c>
      <c r="H86" s="443">
        <v>41</v>
      </c>
      <c r="I86" s="321">
        <f t="shared" si="14"/>
        <v>0.45054945054945056</v>
      </c>
      <c r="J86" s="67">
        <v>15</v>
      </c>
      <c r="K86" s="321">
        <f t="shared" si="15"/>
        <v>0.16483516483516483</v>
      </c>
      <c r="L86" s="443">
        <v>8</v>
      </c>
      <c r="M86" s="321">
        <f t="shared" si="16"/>
        <v>8.7912087912087919E-2</v>
      </c>
      <c r="N86" s="96">
        <v>7</v>
      </c>
      <c r="O86" s="321">
        <f t="shared" si="17"/>
        <v>7.6923076923076927E-2</v>
      </c>
      <c r="P86" s="448">
        <v>7</v>
      </c>
      <c r="Q86" s="321">
        <f t="shared" si="18"/>
        <v>7.6923076923076927E-2</v>
      </c>
      <c r="R86" s="446">
        <v>0</v>
      </c>
      <c r="S86" s="447">
        <f t="shared" si="19"/>
        <v>0</v>
      </c>
      <c r="T86" s="65"/>
      <c r="U86" s="65"/>
      <c r="V86" s="65"/>
      <c r="W86" s="180"/>
      <c r="X86" s="65"/>
      <c r="Y86" s="180"/>
      <c r="Z86" s="78"/>
      <c r="AA86" s="180"/>
      <c r="AB86" s="65"/>
      <c r="AC86" s="180"/>
      <c r="AD86" s="78"/>
      <c r="AE86" s="180"/>
      <c r="AF86" s="65"/>
      <c r="AG86" s="180"/>
      <c r="AH86" s="12"/>
      <c r="AI86" s="180"/>
      <c r="AJ86" s="279"/>
      <c r="AK86" s="280"/>
    </row>
    <row r="87" spans="2:37" x14ac:dyDescent="0.45">
      <c r="B87" s="178" t="s">
        <v>76</v>
      </c>
      <c r="C87" s="96">
        <f t="shared" si="20"/>
        <v>187</v>
      </c>
      <c r="D87" s="96">
        <f t="shared" si="21"/>
        <v>186</v>
      </c>
      <c r="E87" s="321">
        <f t="shared" si="22"/>
        <v>0.99465240641711228</v>
      </c>
      <c r="F87" s="67">
        <v>45</v>
      </c>
      <c r="G87" s="321">
        <f t="shared" si="13"/>
        <v>0.24193548387096775</v>
      </c>
      <c r="H87" s="443">
        <v>100</v>
      </c>
      <c r="I87" s="321">
        <f t="shared" si="14"/>
        <v>0.5376344086021505</v>
      </c>
      <c r="J87" s="67">
        <v>22</v>
      </c>
      <c r="K87" s="321">
        <f t="shared" si="15"/>
        <v>0.11827956989247312</v>
      </c>
      <c r="L87" s="443">
        <v>16</v>
      </c>
      <c r="M87" s="321">
        <f t="shared" si="16"/>
        <v>8.6021505376344093E-2</v>
      </c>
      <c r="N87" s="96">
        <v>1</v>
      </c>
      <c r="O87" s="321">
        <f t="shared" si="17"/>
        <v>5.3763440860215058E-3</v>
      </c>
      <c r="P87" s="448">
        <v>2</v>
      </c>
      <c r="Q87" s="321">
        <f t="shared" si="18"/>
        <v>1.0752688172043012E-2</v>
      </c>
      <c r="R87" s="446">
        <v>1</v>
      </c>
      <c r="S87" s="447">
        <f t="shared" si="19"/>
        <v>5.3475935828877002E-3</v>
      </c>
      <c r="T87" s="65"/>
      <c r="U87" s="77"/>
      <c r="V87" s="77"/>
      <c r="W87" s="77"/>
      <c r="X87" s="77"/>
      <c r="Y87" s="77"/>
      <c r="Z87" s="77"/>
      <c r="AA87" s="77"/>
      <c r="AB87" s="77"/>
      <c r="AC87" s="77"/>
      <c r="AD87" s="77"/>
      <c r="AE87" s="77"/>
      <c r="AF87" s="65"/>
      <c r="AG87" s="180"/>
      <c r="AH87" s="12"/>
      <c r="AI87" s="180"/>
      <c r="AJ87" s="279"/>
      <c r="AK87" s="280"/>
    </row>
    <row r="88" spans="2:37" x14ac:dyDescent="0.45">
      <c r="B88" s="179" t="s">
        <v>71</v>
      </c>
      <c r="C88" s="441">
        <f>SUM(C74:C87)</f>
        <v>2673</v>
      </c>
      <c r="D88" s="441">
        <f>SUM(D74:D87)</f>
        <v>2550</v>
      </c>
      <c r="E88" s="449">
        <f>D88/C88</f>
        <v>0.95398428731762064</v>
      </c>
      <c r="F88" s="441">
        <f>SUM(F74:F87)</f>
        <v>661</v>
      </c>
      <c r="G88" s="449">
        <f t="shared" si="13"/>
        <v>0.2592156862745098</v>
      </c>
      <c r="H88" s="441">
        <f>SUM(H74:H87)</f>
        <v>1084</v>
      </c>
      <c r="I88" s="449">
        <f t="shared" si="14"/>
        <v>0.42509803921568629</v>
      </c>
      <c r="J88" s="441">
        <f>SUM(J74:J87)</f>
        <v>519</v>
      </c>
      <c r="K88" s="449">
        <f t="shared" si="15"/>
        <v>0.20352941176470588</v>
      </c>
      <c r="L88" s="441">
        <f>SUM(L74:L87)</f>
        <v>232</v>
      </c>
      <c r="M88" s="449">
        <f t="shared" si="16"/>
        <v>9.0980392156862738E-2</v>
      </c>
      <c r="N88" s="441">
        <f>SUM(N74:N87)</f>
        <v>16</v>
      </c>
      <c r="O88" s="449">
        <f t="shared" si="17"/>
        <v>6.2745098039215684E-3</v>
      </c>
      <c r="P88" s="441">
        <f>SUM(P74:P87)</f>
        <v>38</v>
      </c>
      <c r="Q88" s="449">
        <f t="shared" si="18"/>
        <v>1.4901960784313726E-2</v>
      </c>
      <c r="R88" s="450">
        <f>SUM(R74:R87)</f>
        <v>123</v>
      </c>
      <c r="S88" s="451">
        <f>R88/C88</f>
        <v>4.6015712682379348E-2</v>
      </c>
      <c r="T88" s="65"/>
      <c r="U88" s="67"/>
      <c r="V88" s="67"/>
      <c r="W88" s="65"/>
      <c r="X88" s="67"/>
      <c r="Y88" s="65"/>
      <c r="Z88" s="67"/>
      <c r="AA88" s="65"/>
      <c r="AB88" s="67"/>
      <c r="AC88" s="65"/>
      <c r="AD88" s="67"/>
      <c r="AE88" s="65"/>
      <c r="AF88" s="77"/>
      <c r="AG88" s="77"/>
      <c r="AH88" s="77"/>
      <c r="AI88" s="77"/>
      <c r="AJ88" s="77"/>
      <c r="AK88" s="281"/>
    </row>
    <row r="89" spans="2:37" x14ac:dyDescent="0.45">
      <c r="B89" s="72" t="s">
        <v>555</v>
      </c>
      <c r="C89" s="56"/>
      <c r="D89" s="56"/>
      <c r="E89" s="56"/>
      <c r="F89" s="56"/>
      <c r="G89" s="56"/>
      <c r="H89" s="56"/>
      <c r="I89" s="56"/>
      <c r="J89" s="56"/>
      <c r="K89" s="56"/>
      <c r="L89" s="56"/>
      <c r="M89" s="56"/>
      <c r="N89" s="56"/>
      <c r="O89" s="56"/>
      <c r="P89" s="182"/>
      <c r="W89" s="64"/>
      <c r="X89" s="64"/>
      <c r="AE89" s="64"/>
      <c r="AF89" s="64"/>
    </row>
    <row r="90" spans="2:37" x14ac:dyDescent="0.45">
      <c r="B90" s="72" t="s">
        <v>575</v>
      </c>
      <c r="W90" s="64"/>
      <c r="AE90" s="64"/>
    </row>
    <row r="91" spans="2:37" x14ac:dyDescent="0.45">
      <c r="B91" s="419" t="s">
        <v>468</v>
      </c>
      <c r="C91" s="56" t="s">
        <v>673</v>
      </c>
    </row>
    <row r="92" spans="2:37" x14ac:dyDescent="0.45">
      <c r="B92" s="420" t="s">
        <v>469</v>
      </c>
      <c r="C92" s="56" t="s">
        <v>674</v>
      </c>
    </row>
    <row r="93" spans="2:37" x14ac:dyDescent="0.45">
      <c r="B93" s="72"/>
      <c r="C93" s="56"/>
    </row>
    <row r="94" spans="2:37" x14ac:dyDescent="0.45">
      <c r="B94" s="72"/>
    </row>
    <row r="95" spans="2:37" ht="15.75" customHeight="1" x14ac:dyDescent="0.45">
      <c r="B95" s="865" t="s">
        <v>650</v>
      </c>
      <c r="C95" s="865"/>
      <c r="D95" s="865"/>
      <c r="E95" s="865"/>
      <c r="F95" s="865"/>
      <c r="G95" s="865"/>
      <c r="H95" s="865"/>
      <c r="I95" s="865"/>
      <c r="J95" s="865"/>
      <c r="K95" s="865"/>
      <c r="L95" s="865"/>
      <c r="M95" s="865"/>
      <c r="N95" s="865"/>
      <c r="O95" s="865"/>
      <c r="P95" s="865"/>
    </row>
    <row r="96" spans="2:37" x14ac:dyDescent="0.45">
      <c r="B96" s="10"/>
      <c r="C96" s="10"/>
      <c r="D96" s="10"/>
      <c r="E96" s="10"/>
      <c r="F96" s="10"/>
      <c r="G96" s="10"/>
      <c r="H96" s="10"/>
      <c r="I96" s="10"/>
      <c r="J96" s="10"/>
      <c r="K96" s="10"/>
      <c r="L96" s="10"/>
      <c r="M96" s="10"/>
      <c r="N96" s="456"/>
    </row>
    <row r="97" spans="2:26" ht="15" customHeight="1" x14ac:dyDescent="0.45">
      <c r="B97" s="847" t="s">
        <v>57</v>
      </c>
      <c r="C97" s="860" t="s">
        <v>501</v>
      </c>
      <c r="D97" s="881" t="s">
        <v>207</v>
      </c>
      <c r="E97" s="881"/>
      <c r="F97" s="881"/>
      <c r="G97" s="881"/>
      <c r="H97" s="881"/>
      <c r="I97" s="881"/>
      <c r="J97" s="881"/>
      <c r="K97" s="881"/>
      <c r="L97" s="191"/>
      <c r="M97" s="192"/>
      <c r="N97" s="882" t="s">
        <v>178</v>
      </c>
      <c r="O97" s="885" t="s">
        <v>576</v>
      </c>
    </row>
    <row r="98" spans="2:26" ht="24" customHeight="1" x14ac:dyDescent="0.45">
      <c r="B98" s="848"/>
      <c r="C98" s="864"/>
      <c r="D98" s="864" t="s">
        <v>203</v>
      </c>
      <c r="E98" s="864"/>
      <c r="F98" s="864" t="s">
        <v>193</v>
      </c>
      <c r="G98" s="864"/>
      <c r="H98" s="864" t="s">
        <v>194</v>
      </c>
      <c r="I98" s="864"/>
      <c r="J98" s="864" t="s">
        <v>195</v>
      </c>
      <c r="K98" s="864"/>
      <c r="L98" s="864" t="s">
        <v>196</v>
      </c>
      <c r="M98" s="888"/>
      <c r="N98" s="883"/>
      <c r="O98" s="886"/>
    </row>
    <row r="99" spans="2:26" x14ac:dyDescent="0.45">
      <c r="B99" s="849"/>
      <c r="C99" s="138" t="s">
        <v>4</v>
      </c>
      <c r="D99" s="148" t="s">
        <v>5</v>
      </c>
      <c r="E99" s="148" t="s">
        <v>6</v>
      </c>
      <c r="F99" s="148" t="s">
        <v>5</v>
      </c>
      <c r="G99" s="148" t="s">
        <v>6</v>
      </c>
      <c r="H99" s="148" t="s">
        <v>5</v>
      </c>
      <c r="I99" s="148" t="s">
        <v>6</v>
      </c>
      <c r="J99" s="148" t="s">
        <v>5</v>
      </c>
      <c r="K99" s="148" t="s">
        <v>6</v>
      </c>
      <c r="L99" s="148" t="s">
        <v>5</v>
      </c>
      <c r="M99" s="149" t="s">
        <v>6</v>
      </c>
      <c r="N99" s="884"/>
      <c r="O99" s="887"/>
    </row>
    <row r="100" spans="2:26" x14ac:dyDescent="0.45">
      <c r="B100" s="178" t="s">
        <v>7</v>
      </c>
      <c r="C100" s="96">
        <f>SUM(F100,H100,J100)</f>
        <v>57</v>
      </c>
      <c r="D100" s="96">
        <f>SUM(F100,H100)</f>
        <v>56</v>
      </c>
      <c r="E100" s="321">
        <f t="shared" ref="E100:E111" si="23">D100/C100</f>
        <v>0.98245614035087714</v>
      </c>
      <c r="F100" s="96">
        <v>11</v>
      </c>
      <c r="G100" s="321">
        <f t="shared" ref="G100:G111" si="24">F100/C100</f>
        <v>0.19298245614035087</v>
      </c>
      <c r="H100" s="96">
        <v>45</v>
      </c>
      <c r="I100" s="452">
        <f t="shared" ref="I100:I114" si="25">H100/C100</f>
        <v>0.78947368421052633</v>
      </c>
      <c r="J100" s="96">
        <v>1</v>
      </c>
      <c r="K100" s="452">
        <f t="shared" ref="K100:K114" si="26">J100/C100</f>
        <v>1.7543859649122806E-2</v>
      </c>
      <c r="L100" s="96">
        <f>SUM(H100,J100)</f>
        <v>46</v>
      </c>
      <c r="M100" s="453">
        <f t="shared" ref="M100:M111" si="27">L100/C100</f>
        <v>0.80701754385964908</v>
      </c>
      <c r="N100" s="251"/>
      <c r="O100" s="253"/>
    </row>
    <row r="101" spans="2:26" x14ac:dyDescent="0.45">
      <c r="B101" s="178" t="s">
        <v>8</v>
      </c>
      <c r="C101" s="96">
        <f t="shared" ref="C101:C113" si="28">SUM(F101,H101,J101)</f>
        <v>55</v>
      </c>
      <c r="D101" s="96">
        <f t="shared" ref="D101:D113" si="29">SUM(F101,H101)</f>
        <v>55</v>
      </c>
      <c r="E101" s="321">
        <f t="shared" si="23"/>
        <v>1</v>
      </c>
      <c r="F101" s="96">
        <v>11</v>
      </c>
      <c r="G101" s="321">
        <f t="shared" si="24"/>
        <v>0.2</v>
      </c>
      <c r="H101" s="96">
        <v>44</v>
      </c>
      <c r="I101" s="452">
        <f t="shared" si="25"/>
        <v>0.8</v>
      </c>
      <c r="J101" s="96">
        <v>0</v>
      </c>
      <c r="K101" s="452">
        <f t="shared" si="26"/>
        <v>0</v>
      </c>
      <c r="L101" s="96">
        <f t="shared" ref="L101:L113" si="30">SUM(H101,J101)</f>
        <v>44</v>
      </c>
      <c r="M101" s="453">
        <f t="shared" si="27"/>
        <v>0.8</v>
      </c>
      <c r="N101" s="93"/>
      <c r="O101" s="256"/>
    </row>
    <row r="102" spans="2:26" x14ac:dyDescent="0.45">
      <c r="B102" s="178" t="s">
        <v>9</v>
      </c>
      <c r="C102" s="96">
        <f t="shared" si="28"/>
        <v>62</v>
      </c>
      <c r="D102" s="96">
        <f t="shared" si="29"/>
        <v>62</v>
      </c>
      <c r="E102" s="321">
        <f t="shared" si="23"/>
        <v>1</v>
      </c>
      <c r="F102" s="96">
        <v>11</v>
      </c>
      <c r="G102" s="321">
        <f t="shared" si="24"/>
        <v>0.17741935483870969</v>
      </c>
      <c r="H102" s="96">
        <v>51</v>
      </c>
      <c r="I102" s="452">
        <f t="shared" si="25"/>
        <v>0.82258064516129037</v>
      </c>
      <c r="J102" s="96">
        <v>0</v>
      </c>
      <c r="K102" s="452">
        <f t="shared" si="26"/>
        <v>0</v>
      </c>
      <c r="L102" s="96">
        <f t="shared" si="30"/>
        <v>51</v>
      </c>
      <c r="M102" s="453">
        <f t="shared" si="27"/>
        <v>0.82258064516129037</v>
      </c>
      <c r="N102" s="97"/>
      <c r="O102" s="258" t="s">
        <v>571</v>
      </c>
    </row>
    <row r="103" spans="2:26" x14ac:dyDescent="0.45">
      <c r="B103" s="178" t="s">
        <v>10</v>
      </c>
      <c r="C103" s="96">
        <f t="shared" si="28"/>
        <v>58</v>
      </c>
      <c r="D103" s="96">
        <f t="shared" si="29"/>
        <v>58</v>
      </c>
      <c r="E103" s="321">
        <f t="shared" si="23"/>
        <v>1</v>
      </c>
      <c r="F103" s="96">
        <v>11</v>
      </c>
      <c r="G103" s="321">
        <f t="shared" si="24"/>
        <v>0.18965517241379309</v>
      </c>
      <c r="H103" s="96">
        <v>47</v>
      </c>
      <c r="I103" s="452">
        <f t="shared" si="25"/>
        <v>0.81034482758620685</v>
      </c>
      <c r="J103" s="96">
        <v>0</v>
      </c>
      <c r="K103" s="452">
        <f t="shared" si="26"/>
        <v>0</v>
      </c>
      <c r="L103" s="96">
        <f t="shared" si="30"/>
        <v>47</v>
      </c>
      <c r="M103" s="453">
        <f t="shared" si="27"/>
        <v>0.81034482758620685</v>
      </c>
      <c r="N103" s="93"/>
      <c r="O103" s="256"/>
    </row>
    <row r="104" spans="2:26" x14ac:dyDescent="0.45">
      <c r="B104" s="178" t="s">
        <v>11</v>
      </c>
      <c r="C104" s="96">
        <f t="shared" si="28"/>
        <v>98</v>
      </c>
      <c r="D104" s="96">
        <f t="shared" si="29"/>
        <v>96</v>
      </c>
      <c r="E104" s="321">
        <f t="shared" si="23"/>
        <v>0.97959183673469385</v>
      </c>
      <c r="F104" s="96">
        <v>26</v>
      </c>
      <c r="G104" s="321">
        <f t="shared" si="24"/>
        <v>0.26530612244897961</v>
      </c>
      <c r="H104" s="96">
        <v>70</v>
      </c>
      <c r="I104" s="452">
        <f t="shared" si="25"/>
        <v>0.7142857142857143</v>
      </c>
      <c r="J104" s="96">
        <v>2</v>
      </c>
      <c r="K104" s="452">
        <f t="shared" si="26"/>
        <v>2.0408163265306121E-2</v>
      </c>
      <c r="L104" s="96">
        <f t="shared" si="30"/>
        <v>72</v>
      </c>
      <c r="M104" s="453">
        <f t="shared" si="27"/>
        <v>0.73469387755102045</v>
      </c>
      <c r="N104" s="94"/>
      <c r="O104" s="254"/>
    </row>
    <row r="105" spans="2:26" x14ac:dyDescent="0.45">
      <c r="B105" s="178" t="s">
        <v>12</v>
      </c>
      <c r="C105" s="96">
        <f t="shared" si="28"/>
        <v>81</v>
      </c>
      <c r="D105" s="96">
        <f t="shared" si="29"/>
        <v>75</v>
      </c>
      <c r="E105" s="321">
        <f t="shared" si="23"/>
        <v>0.92592592592592593</v>
      </c>
      <c r="F105" s="96">
        <v>17</v>
      </c>
      <c r="G105" s="321">
        <f t="shared" si="24"/>
        <v>0.20987654320987653</v>
      </c>
      <c r="H105" s="96">
        <v>58</v>
      </c>
      <c r="I105" s="452">
        <f t="shared" si="25"/>
        <v>0.71604938271604934</v>
      </c>
      <c r="J105" s="96">
        <v>6</v>
      </c>
      <c r="K105" s="452">
        <f t="shared" si="26"/>
        <v>7.407407407407407E-2</v>
      </c>
      <c r="L105" s="96">
        <f t="shared" si="30"/>
        <v>64</v>
      </c>
      <c r="M105" s="453">
        <f t="shared" si="27"/>
        <v>0.79012345679012341</v>
      </c>
      <c r="N105" s="94"/>
      <c r="O105" s="254"/>
    </row>
    <row r="106" spans="2:26" x14ac:dyDescent="0.45">
      <c r="B106" s="178" t="s">
        <v>52</v>
      </c>
      <c r="C106" s="96">
        <f t="shared" si="28"/>
        <v>80</v>
      </c>
      <c r="D106" s="96">
        <f>SUM(F106,H106)</f>
        <v>35</v>
      </c>
      <c r="E106" s="321">
        <f t="shared" si="23"/>
        <v>0.4375</v>
      </c>
      <c r="F106" s="96">
        <v>11</v>
      </c>
      <c r="G106" s="321">
        <f>F106/C106</f>
        <v>0.13750000000000001</v>
      </c>
      <c r="H106" s="96">
        <v>24</v>
      </c>
      <c r="I106" s="452">
        <f t="shared" si="25"/>
        <v>0.3</v>
      </c>
      <c r="J106" s="96">
        <v>45</v>
      </c>
      <c r="K106" s="452">
        <f t="shared" si="26"/>
        <v>0.5625</v>
      </c>
      <c r="L106" s="96">
        <f t="shared" si="30"/>
        <v>69</v>
      </c>
      <c r="M106" s="453">
        <f t="shared" si="27"/>
        <v>0.86250000000000004</v>
      </c>
      <c r="N106" s="97" t="s">
        <v>571</v>
      </c>
      <c r="O106" s="258" t="s">
        <v>572</v>
      </c>
    </row>
    <row r="107" spans="2:26" x14ac:dyDescent="0.45">
      <c r="B107" s="178" t="s">
        <v>13</v>
      </c>
      <c r="C107" s="96">
        <f t="shared" si="28"/>
        <v>131</v>
      </c>
      <c r="D107" s="96">
        <f t="shared" si="29"/>
        <v>126</v>
      </c>
      <c r="E107" s="321">
        <f t="shared" si="23"/>
        <v>0.96183206106870234</v>
      </c>
      <c r="F107" s="96">
        <v>37</v>
      </c>
      <c r="G107" s="321">
        <f>F107/C107</f>
        <v>0.28244274809160308</v>
      </c>
      <c r="H107" s="96">
        <v>89</v>
      </c>
      <c r="I107" s="452">
        <f t="shared" si="25"/>
        <v>0.67938931297709926</v>
      </c>
      <c r="J107" s="96">
        <v>5</v>
      </c>
      <c r="K107" s="452">
        <f t="shared" si="26"/>
        <v>3.8167938931297711E-2</v>
      </c>
      <c r="L107" s="96">
        <f t="shared" si="30"/>
        <v>94</v>
      </c>
      <c r="M107" s="453">
        <f t="shared" si="27"/>
        <v>0.71755725190839692</v>
      </c>
      <c r="N107" s="94"/>
      <c r="O107" s="254"/>
    </row>
    <row r="108" spans="2:26" x14ac:dyDescent="0.45">
      <c r="B108" s="178" t="s">
        <v>53</v>
      </c>
      <c r="C108" s="96">
        <f t="shared" si="28"/>
        <v>90</v>
      </c>
      <c r="D108" s="96">
        <f t="shared" si="29"/>
        <v>88</v>
      </c>
      <c r="E108" s="321">
        <f t="shared" si="23"/>
        <v>0.97777777777777775</v>
      </c>
      <c r="F108" s="96">
        <v>8</v>
      </c>
      <c r="G108" s="321">
        <f t="shared" si="24"/>
        <v>8.8888888888888892E-2</v>
      </c>
      <c r="H108" s="96">
        <v>80</v>
      </c>
      <c r="I108" s="452">
        <f t="shared" si="25"/>
        <v>0.88888888888888884</v>
      </c>
      <c r="J108" s="96">
        <v>2</v>
      </c>
      <c r="K108" s="452">
        <f t="shared" si="26"/>
        <v>2.2222222222222223E-2</v>
      </c>
      <c r="L108" s="96">
        <f t="shared" si="30"/>
        <v>82</v>
      </c>
      <c r="M108" s="453">
        <f t="shared" si="27"/>
        <v>0.91111111111111109</v>
      </c>
      <c r="N108" s="97" t="s">
        <v>574</v>
      </c>
      <c r="O108" s="258" t="s">
        <v>571</v>
      </c>
    </row>
    <row r="109" spans="2:26" x14ac:dyDescent="0.45">
      <c r="B109" s="178" t="s">
        <v>54</v>
      </c>
      <c r="C109" s="96">
        <f t="shared" si="28"/>
        <v>41</v>
      </c>
      <c r="D109" s="96">
        <f t="shared" si="29"/>
        <v>40</v>
      </c>
      <c r="E109" s="321">
        <f t="shared" si="23"/>
        <v>0.97560975609756095</v>
      </c>
      <c r="F109" s="96">
        <v>23</v>
      </c>
      <c r="G109" s="321">
        <f t="shared" si="24"/>
        <v>0.56097560975609762</v>
      </c>
      <c r="H109" s="96">
        <v>17</v>
      </c>
      <c r="I109" s="452">
        <f t="shared" si="25"/>
        <v>0.41463414634146339</v>
      </c>
      <c r="J109" s="96">
        <v>1</v>
      </c>
      <c r="K109" s="452">
        <f t="shared" si="26"/>
        <v>2.4390243902439025E-2</v>
      </c>
      <c r="L109" s="96">
        <f t="shared" si="30"/>
        <v>18</v>
      </c>
      <c r="M109" s="453">
        <f t="shared" si="27"/>
        <v>0.43902439024390244</v>
      </c>
      <c r="N109" s="94" t="s">
        <v>573</v>
      </c>
      <c r="O109" s="254" t="s">
        <v>573</v>
      </c>
    </row>
    <row r="110" spans="2:26" x14ac:dyDescent="0.45">
      <c r="B110" s="178" t="s">
        <v>55</v>
      </c>
      <c r="C110" s="96">
        <f t="shared" si="28"/>
        <v>75</v>
      </c>
      <c r="D110" s="96">
        <f t="shared" si="29"/>
        <v>74</v>
      </c>
      <c r="E110" s="321">
        <f t="shared" si="23"/>
        <v>0.98666666666666669</v>
      </c>
      <c r="F110" s="96">
        <v>23</v>
      </c>
      <c r="G110" s="321">
        <f t="shared" si="24"/>
        <v>0.30666666666666664</v>
      </c>
      <c r="H110" s="96">
        <v>51</v>
      </c>
      <c r="I110" s="452">
        <f t="shared" si="25"/>
        <v>0.68</v>
      </c>
      <c r="J110" s="96">
        <v>1</v>
      </c>
      <c r="K110" s="452">
        <f t="shared" si="26"/>
        <v>1.3333333333333334E-2</v>
      </c>
      <c r="L110" s="96">
        <f t="shared" si="30"/>
        <v>52</v>
      </c>
      <c r="M110" s="453">
        <f t="shared" si="27"/>
        <v>0.69333333333333336</v>
      </c>
      <c r="N110" s="93"/>
      <c r="O110" s="256"/>
    </row>
    <row r="111" spans="2:26" x14ac:dyDescent="0.45">
      <c r="B111" s="178" t="s">
        <v>56</v>
      </c>
      <c r="C111" s="96">
        <f t="shared" si="28"/>
        <v>115</v>
      </c>
      <c r="D111" s="96">
        <f t="shared" si="29"/>
        <v>114</v>
      </c>
      <c r="E111" s="321">
        <f t="shared" si="23"/>
        <v>0.99130434782608701</v>
      </c>
      <c r="F111" s="96">
        <v>20</v>
      </c>
      <c r="G111" s="321">
        <f t="shared" si="24"/>
        <v>0.17391304347826086</v>
      </c>
      <c r="H111" s="96">
        <v>94</v>
      </c>
      <c r="I111" s="452">
        <f t="shared" si="25"/>
        <v>0.81739130434782614</v>
      </c>
      <c r="J111" s="96">
        <v>1</v>
      </c>
      <c r="K111" s="452">
        <f t="shared" si="26"/>
        <v>8.6956521739130436E-3</v>
      </c>
      <c r="L111" s="96">
        <f t="shared" si="30"/>
        <v>95</v>
      </c>
      <c r="M111" s="453">
        <f t="shared" si="27"/>
        <v>0.82608695652173914</v>
      </c>
      <c r="N111" s="93"/>
      <c r="O111" s="256"/>
      <c r="T111" s="64"/>
      <c r="Z111" s="64"/>
    </row>
    <row r="112" spans="2:26" x14ac:dyDescent="0.45">
      <c r="B112" s="178" t="s">
        <v>14</v>
      </c>
      <c r="C112" s="96">
        <f t="shared" si="28"/>
        <v>41</v>
      </c>
      <c r="D112" s="96">
        <f t="shared" si="29"/>
        <v>41</v>
      </c>
      <c r="E112" s="321">
        <f>D112/C112</f>
        <v>1</v>
      </c>
      <c r="F112" s="96">
        <v>17</v>
      </c>
      <c r="G112" s="321">
        <f>F112/C112</f>
        <v>0.41463414634146339</v>
      </c>
      <c r="H112" s="96">
        <v>24</v>
      </c>
      <c r="I112" s="452">
        <f t="shared" si="25"/>
        <v>0.58536585365853655</v>
      </c>
      <c r="J112" s="96">
        <v>0</v>
      </c>
      <c r="K112" s="452">
        <f t="shared" si="26"/>
        <v>0</v>
      </c>
      <c r="L112" s="96">
        <f t="shared" si="30"/>
        <v>24</v>
      </c>
      <c r="M112" s="453">
        <f>L112/C112</f>
        <v>0.58536585365853655</v>
      </c>
      <c r="N112" s="93" t="s">
        <v>577</v>
      </c>
      <c r="O112" s="256"/>
    </row>
    <row r="113" spans="2:21" x14ac:dyDescent="0.45">
      <c r="B113" s="178" t="s">
        <v>76</v>
      </c>
      <c r="C113" s="96">
        <f t="shared" si="28"/>
        <v>100</v>
      </c>
      <c r="D113" s="96">
        <f t="shared" si="29"/>
        <v>100</v>
      </c>
      <c r="E113" s="321">
        <f>D113/C113</f>
        <v>1</v>
      </c>
      <c r="F113" s="96">
        <v>27</v>
      </c>
      <c r="G113" s="321">
        <f>F113/C113</f>
        <v>0.27</v>
      </c>
      <c r="H113" s="96">
        <v>73</v>
      </c>
      <c r="I113" s="452">
        <f t="shared" si="25"/>
        <v>0.73</v>
      </c>
      <c r="J113" s="96">
        <v>0</v>
      </c>
      <c r="K113" s="452">
        <f t="shared" si="26"/>
        <v>0</v>
      </c>
      <c r="L113" s="96">
        <f t="shared" si="30"/>
        <v>73</v>
      </c>
      <c r="M113" s="453">
        <f>L113/C113</f>
        <v>0.73</v>
      </c>
      <c r="N113" s="252"/>
      <c r="O113" s="341"/>
    </row>
    <row r="114" spans="2:21" x14ac:dyDescent="0.45">
      <c r="B114" s="179" t="s">
        <v>71</v>
      </c>
      <c r="C114" s="441">
        <f>SUM(C100:C113)</f>
        <v>1084</v>
      </c>
      <c r="D114" s="441">
        <f>SUM(D100:D113)</f>
        <v>1020</v>
      </c>
      <c r="E114" s="454">
        <f>D114/C114</f>
        <v>0.94095940959409596</v>
      </c>
      <c r="F114" s="441">
        <f>SUM(F100:F113)</f>
        <v>253</v>
      </c>
      <c r="G114" s="455">
        <f>F114/C114</f>
        <v>0.23339483394833949</v>
      </c>
      <c r="H114" s="441">
        <f>SUM(H100:H113)</f>
        <v>767</v>
      </c>
      <c r="I114" s="243">
        <f t="shared" si="25"/>
        <v>0.70756457564575648</v>
      </c>
      <c r="J114" s="441">
        <f>SUM(J100:J113)</f>
        <v>64</v>
      </c>
      <c r="K114" s="243">
        <f t="shared" si="26"/>
        <v>5.9040590405904057E-2</v>
      </c>
      <c r="L114" s="441">
        <f>SUM(L100:L113)</f>
        <v>831</v>
      </c>
      <c r="M114" s="89">
        <f>L114/C114</f>
        <v>0.76660516605166051</v>
      </c>
      <c r="N114" s="80"/>
    </row>
    <row r="115" spans="2:21" x14ac:dyDescent="0.45">
      <c r="B115" s="72" t="s">
        <v>556</v>
      </c>
      <c r="C115" s="56"/>
      <c r="D115" s="56"/>
      <c r="E115" s="56"/>
      <c r="F115" s="56"/>
      <c r="G115" s="56"/>
      <c r="H115" s="56"/>
      <c r="I115" s="56"/>
      <c r="S115" s="64"/>
    </row>
    <row r="116" spans="2:21" x14ac:dyDescent="0.45">
      <c r="B116" s="72" t="s">
        <v>472</v>
      </c>
      <c r="U116" s="64"/>
    </row>
    <row r="117" spans="2:21" x14ac:dyDescent="0.45">
      <c r="B117" s="72" t="s">
        <v>185</v>
      </c>
    </row>
    <row r="118" spans="2:21" x14ac:dyDescent="0.45">
      <c r="B118" s="419" t="s">
        <v>468</v>
      </c>
      <c r="C118" s="56" t="s">
        <v>673</v>
      </c>
    </row>
    <row r="119" spans="2:21" x14ac:dyDescent="0.45">
      <c r="B119" s="420" t="s">
        <v>469</v>
      </c>
      <c r="C119" s="56" t="s">
        <v>674</v>
      </c>
    </row>
  </sheetData>
  <mergeCells count="57">
    <mergeCell ref="AJ71:AK72"/>
    <mergeCell ref="U71:U72"/>
    <mergeCell ref="V71:W72"/>
    <mergeCell ref="X71:Y72"/>
    <mergeCell ref="Z71:AA72"/>
    <mergeCell ref="AB71:AC72"/>
    <mergeCell ref="AD71:AE72"/>
    <mergeCell ref="AF71:AG72"/>
    <mergeCell ref="AH71:AI72"/>
    <mergeCell ref="B3:N3"/>
    <mergeCell ref="B5:B7"/>
    <mergeCell ref="F5:G6"/>
    <mergeCell ref="H5:I6"/>
    <mergeCell ref="J5:K6"/>
    <mergeCell ref="C5:C6"/>
    <mergeCell ref="D5:E6"/>
    <mergeCell ref="R71:S72"/>
    <mergeCell ref="P71:Q72"/>
    <mergeCell ref="H98:I98"/>
    <mergeCell ref="J98:K98"/>
    <mergeCell ref="D97:K97"/>
    <mergeCell ref="N97:N99"/>
    <mergeCell ref="F98:G98"/>
    <mergeCell ref="B95:P95"/>
    <mergeCell ref="O97:O99"/>
    <mergeCell ref="L98:M98"/>
    <mergeCell ref="C97:C98"/>
    <mergeCell ref="B97:B99"/>
    <mergeCell ref="D98:E98"/>
    <mergeCell ref="B69:N69"/>
    <mergeCell ref="B71:B73"/>
    <mergeCell ref="F71:G72"/>
    <mergeCell ref="H71:I72"/>
    <mergeCell ref="J71:K72"/>
    <mergeCell ref="L71:M72"/>
    <mergeCell ref="N71:O72"/>
    <mergeCell ref="D71:E72"/>
    <mergeCell ref="C71:C72"/>
    <mergeCell ref="B43:L43"/>
    <mergeCell ref="B37:C37"/>
    <mergeCell ref="B38:C38"/>
    <mergeCell ref="B29:N29"/>
    <mergeCell ref="B33:C33"/>
    <mergeCell ref="B34:C34"/>
    <mergeCell ref="B35:C35"/>
    <mergeCell ref="B36:C36"/>
    <mergeCell ref="K31:L31"/>
    <mergeCell ref="M31:N31"/>
    <mergeCell ref="E31:F31"/>
    <mergeCell ref="G31:H31"/>
    <mergeCell ref="B31:C32"/>
    <mergeCell ref="J45:K46"/>
    <mergeCell ref="B45:B47"/>
    <mergeCell ref="C45:C46"/>
    <mergeCell ref="D45:E46"/>
    <mergeCell ref="F45:G46"/>
    <mergeCell ref="H45:I46"/>
  </mergeCells>
  <conditionalFormatting sqref="D100:D113">
    <cfRule type="cellIs" dxfId="607" priority="48" operator="lessThan">
      <formula>10</formula>
    </cfRule>
  </conditionalFormatting>
  <conditionalFormatting sqref="E8:E21">
    <cfRule type="top10" dxfId="606" priority="465" bottom="1" rank="1"/>
    <cfRule type="top10" dxfId="605" priority="466" rank="1"/>
  </conditionalFormatting>
  <conditionalFormatting sqref="E48:E61">
    <cfRule type="top10" dxfId="604" priority="5" bottom="1" rank="1"/>
    <cfRule type="top10" dxfId="603" priority="6" rank="1"/>
  </conditionalFormatting>
  <conditionalFormatting sqref="E74:E87">
    <cfRule type="top10" dxfId="602" priority="66" bottom="1" rank="1"/>
    <cfRule type="top10" dxfId="601" priority="67" rank="1"/>
  </conditionalFormatting>
  <conditionalFormatting sqref="E100:E113">
    <cfRule type="top10" dxfId="600" priority="47" rank="1"/>
    <cfRule type="top10" dxfId="599" priority="46" bottom="1" rank="1"/>
  </conditionalFormatting>
  <conditionalFormatting sqref="G8:G21">
    <cfRule type="top10" dxfId="598" priority="24" bottom="1" rank="1"/>
    <cfRule type="top10" dxfId="597" priority="25" rank="1"/>
  </conditionalFormatting>
  <conditionalFormatting sqref="G48:G61">
    <cfRule type="top10" dxfId="596" priority="3" bottom="1" rank="1"/>
    <cfRule type="top10" dxfId="595" priority="4" rank="1"/>
  </conditionalFormatting>
  <conditionalFormatting sqref="G74:G87">
    <cfRule type="top10" dxfId="594" priority="65" rank="1"/>
    <cfRule type="top10" dxfId="593" priority="64" bottom="1" rank="1"/>
  </conditionalFormatting>
  <conditionalFormatting sqref="G100:G113">
    <cfRule type="top10" dxfId="592" priority="44" bottom="1" rank="1"/>
    <cfRule type="top10" dxfId="591" priority="45" rank="1"/>
  </conditionalFormatting>
  <conditionalFormatting sqref="I8:I21">
    <cfRule type="top10" dxfId="590" priority="20" bottom="1" rank="1"/>
    <cfRule type="top10" dxfId="589" priority="21" rank="1"/>
  </conditionalFormatting>
  <conditionalFormatting sqref="I48:I61">
    <cfRule type="top10" dxfId="588" priority="2" rank="1"/>
    <cfRule type="top10" dxfId="587" priority="1" bottom="1" rank="1"/>
  </conditionalFormatting>
  <conditionalFormatting sqref="I74:I87">
    <cfRule type="top10" dxfId="586" priority="62" bottom="1" rank="1"/>
    <cfRule type="top10" dxfId="585" priority="63" rank="1"/>
  </conditionalFormatting>
  <conditionalFormatting sqref="I100:I113">
    <cfRule type="top10" dxfId="584" priority="27" rank="1"/>
    <cfRule type="top10" dxfId="583" priority="26" bottom="1" rank="1"/>
  </conditionalFormatting>
  <conditionalFormatting sqref="K74:K87">
    <cfRule type="top10" dxfId="582" priority="60" bottom="1" rank="1"/>
    <cfRule type="top10" dxfId="581" priority="61" rank="1"/>
  </conditionalFormatting>
  <conditionalFormatting sqref="M74:M87">
    <cfRule type="top10" dxfId="580" priority="59" rank="1"/>
    <cfRule type="top10" dxfId="579" priority="58" bottom="1" rank="1"/>
  </conditionalFormatting>
  <conditionalFormatting sqref="N100:O113">
    <cfRule type="cellIs" dxfId="578" priority="8" operator="equal">
      <formula>"Low alert"</formula>
    </cfRule>
    <cfRule type="cellIs" dxfId="577" priority="9" operator="equal">
      <formula>"Low outlier"</formula>
    </cfRule>
    <cfRule type="cellIs" dxfId="576" priority="10" operator="equal">
      <formula>"High outlier"</formula>
    </cfRule>
    <cfRule type="cellIs" dxfId="575" priority="11" operator="equal">
      <formula>"Low alert x2"</formula>
    </cfRule>
    <cfRule type="cellIs" dxfId="574" priority="12" operator="equal">
      <formula>"High alert x2"</formula>
    </cfRule>
    <cfRule type="cellIs" dxfId="573" priority="7" operator="equal">
      <formula>"High alert"</formula>
    </cfRule>
  </conditionalFormatting>
  <conditionalFormatting sqref="O74:O87">
    <cfRule type="top10" dxfId="572" priority="57" rank="1"/>
    <cfRule type="top10" dxfId="571" priority="56" bottom="1" rank="1"/>
  </conditionalFormatting>
  <conditionalFormatting sqref="Q74:Q87">
    <cfRule type="top10" dxfId="570" priority="55" rank="1"/>
    <cfRule type="top10" dxfId="569" priority="54" bottom="1" rank="1"/>
  </conditionalFormatting>
  <conditionalFormatting sqref="W74:W87">
    <cfRule type="top10" dxfId="568" priority="80" bottom="1" rank="1"/>
    <cfRule type="top10" dxfId="567" priority="81" rank="1"/>
  </conditionalFormatting>
  <conditionalFormatting sqref="Y74:Y87">
    <cfRule type="top10" dxfId="566" priority="78" bottom="1" rank="1"/>
    <cfRule type="top10" dxfId="565" priority="79" rank="1"/>
  </conditionalFormatting>
  <conditionalFormatting sqref="AA74:AA87">
    <cfRule type="top10" dxfId="564" priority="76" bottom="1" rank="1"/>
    <cfRule type="top10" dxfId="563" priority="77" rank="1"/>
  </conditionalFormatting>
  <conditionalFormatting sqref="AC74:AC87">
    <cfRule type="top10" dxfId="562" priority="74" bottom="1" rank="1"/>
    <cfRule type="top10" dxfId="561" priority="75" rank="1"/>
  </conditionalFormatting>
  <conditionalFormatting sqref="AE74:AE87">
    <cfRule type="top10" dxfId="560" priority="72" bottom="1" rank="1"/>
    <cfRule type="top10" dxfId="559" priority="73" rank="1"/>
  </conditionalFormatting>
  <conditionalFormatting sqref="AG74:AG88">
    <cfRule type="top10" dxfId="558" priority="70" bottom="1" rank="1"/>
    <cfRule type="top10" dxfId="557" priority="71" rank="1"/>
  </conditionalFormatting>
  <conditionalFormatting sqref="AI74:AI88">
    <cfRule type="top10" dxfId="556" priority="68" bottom="1" rank="1"/>
    <cfRule type="top10" dxfId="555" priority="69" rank="1"/>
  </conditionalFormatting>
  <hyperlinks>
    <hyperlink ref="B1" location="TOC!A1" display="TOC" xr:uid="{00000000-0004-0000-0900-000000000000}"/>
  </hyperlinks>
  <pageMargins left="0.70866141732283472" right="0.70866141732283472" top="0.74803149606299213" bottom="0.74803149606299213" header="0.31496062992125984" footer="0.31496062992125984"/>
  <pageSetup paperSize="9" scale="64" orientation="landscape" r:id="rId1"/>
  <headerFooter>
    <oddHeader>&amp;C&amp;F</oddHeader>
    <oddFooter>&amp;C&amp;A
Page &amp;P of &amp;N</oddFooter>
  </headerFooter>
  <rowBreaks count="1" manualBreakCount="1">
    <brk id="2" min="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E1F2FF"/>
  </sheetPr>
  <dimension ref="B1:V54"/>
  <sheetViews>
    <sheetView zoomScale="90" zoomScaleNormal="90" zoomScaleSheetLayoutView="90" workbookViewId="0">
      <selection activeCell="B2" sqref="B2"/>
    </sheetView>
  </sheetViews>
  <sheetFormatPr defaultColWidth="9.1328125" defaultRowHeight="14.25" x14ac:dyDescent="0.45"/>
  <cols>
    <col min="1" max="1" width="5.1328125" style="54" customWidth="1"/>
    <col min="2" max="2" width="15.73046875" style="54" customWidth="1"/>
    <col min="3" max="3" width="18.73046875" style="54" customWidth="1"/>
    <col min="4" max="9" width="12.73046875" style="54" customWidth="1"/>
    <col min="10" max="10" width="15.265625" style="68" customWidth="1"/>
    <col min="11" max="11" width="13.59765625" style="54" customWidth="1"/>
    <col min="12" max="12" width="10.73046875" style="54" customWidth="1"/>
    <col min="13" max="16384" width="9.1328125" style="54"/>
  </cols>
  <sheetData>
    <row r="1" spans="2:22" x14ac:dyDescent="0.45">
      <c r="B1" s="55" t="s">
        <v>46</v>
      </c>
    </row>
    <row r="2" spans="2:22" x14ac:dyDescent="0.45">
      <c r="B2" s="55"/>
    </row>
    <row r="3" spans="2:22" ht="15" customHeight="1" x14ac:dyDescent="0.45">
      <c r="B3" s="865" t="s">
        <v>532</v>
      </c>
      <c r="C3" s="865"/>
      <c r="D3" s="865"/>
      <c r="E3" s="865"/>
      <c r="F3" s="865"/>
      <c r="G3" s="865"/>
      <c r="H3" s="865"/>
      <c r="I3" s="865"/>
      <c r="J3" s="865"/>
      <c r="K3" s="865"/>
      <c r="L3" s="14"/>
      <c r="M3" s="14"/>
      <c r="N3" s="14"/>
    </row>
    <row r="4" spans="2:22" ht="15" customHeight="1" x14ac:dyDescent="0.45">
      <c r="B4" s="150"/>
      <c r="C4" s="150"/>
      <c r="D4" s="150"/>
      <c r="E4" s="150"/>
      <c r="F4" s="150"/>
      <c r="G4" s="150"/>
      <c r="H4" s="150"/>
      <c r="I4" s="150"/>
      <c r="K4" s="150"/>
      <c r="L4" s="150"/>
      <c r="M4" s="150"/>
      <c r="N4" s="150"/>
      <c r="O4" s="150"/>
      <c r="P4" s="150"/>
    </row>
    <row r="5" spans="2:22" s="3" customFormat="1" ht="27.75" customHeight="1" x14ac:dyDescent="0.45">
      <c r="B5" s="893" t="s">
        <v>57</v>
      </c>
      <c r="C5" s="140" t="s">
        <v>191</v>
      </c>
      <c r="D5" s="881" t="s">
        <v>221</v>
      </c>
      <c r="E5" s="881"/>
      <c r="F5" s="881" t="s">
        <v>2</v>
      </c>
      <c r="G5" s="881"/>
      <c r="H5" s="896" t="s">
        <v>3</v>
      </c>
      <c r="I5" s="896"/>
      <c r="J5" s="882" t="s">
        <v>178</v>
      </c>
      <c r="K5" s="897" t="s">
        <v>576</v>
      </c>
    </row>
    <row r="6" spans="2:22" s="3" customFormat="1" x14ac:dyDescent="0.45">
      <c r="B6" s="894"/>
      <c r="C6" s="140" t="s">
        <v>4</v>
      </c>
      <c r="D6" s="140" t="s">
        <v>5</v>
      </c>
      <c r="E6" s="140" t="s">
        <v>48</v>
      </c>
      <c r="F6" s="140" t="s">
        <v>5</v>
      </c>
      <c r="G6" s="140" t="s">
        <v>48</v>
      </c>
      <c r="H6" s="423" t="s">
        <v>5</v>
      </c>
      <c r="I6" s="423" t="s">
        <v>48</v>
      </c>
      <c r="J6" s="884"/>
      <c r="K6" s="898"/>
      <c r="L6" s="54"/>
      <c r="M6" s="54"/>
      <c r="N6" s="54"/>
      <c r="O6" s="54"/>
      <c r="P6" s="54"/>
      <c r="Q6" s="54"/>
      <c r="R6" s="54"/>
      <c r="S6" s="54"/>
      <c r="T6" s="54"/>
      <c r="U6" s="54"/>
      <c r="V6" s="54"/>
    </row>
    <row r="7" spans="2:22" x14ac:dyDescent="0.45">
      <c r="B7" s="102" t="s">
        <v>7</v>
      </c>
      <c r="C7" s="244">
        <f>SUM(D7+F7+H7)</f>
        <v>125</v>
      </c>
      <c r="D7" s="244">
        <v>105</v>
      </c>
      <c r="E7" s="475">
        <f>D7/C7</f>
        <v>0.84</v>
      </c>
      <c r="F7" s="244">
        <v>0</v>
      </c>
      <c r="G7" s="494">
        <f>F7/C7</f>
        <v>0</v>
      </c>
      <c r="H7" s="497">
        <v>20</v>
      </c>
      <c r="I7" s="656">
        <f>H7/C7</f>
        <v>0.16</v>
      </c>
      <c r="J7" s="488"/>
      <c r="K7" s="562"/>
    </row>
    <row r="8" spans="2:22" x14ac:dyDescent="0.45">
      <c r="B8" s="100" t="s">
        <v>8</v>
      </c>
      <c r="C8" s="96">
        <f t="shared" ref="C8:C20" si="0">SUM(D8+F8+H8)</f>
        <v>109</v>
      </c>
      <c r="D8" s="96">
        <v>104</v>
      </c>
      <c r="E8" s="321">
        <f t="shared" ref="E8:E21" si="1">D8/C8</f>
        <v>0.95412844036697253</v>
      </c>
      <c r="F8" s="96">
        <v>0</v>
      </c>
      <c r="G8" s="452">
        <f t="shared" ref="G8:G20" si="2">F8/C8</f>
        <v>0</v>
      </c>
      <c r="H8" s="446">
        <v>5</v>
      </c>
      <c r="I8" s="657">
        <f t="shared" ref="I8:I20" si="3">H8/C8</f>
        <v>4.5871559633027525E-2</v>
      </c>
      <c r="J8" s="489" t="s">
        <v>32</v>
      </c>
      <c r="K8" s="563" t="s">
        <v>32</v>
      </c>
    </row>
    <row r="9" spans="2:22" x14ac:dyDescent="0.45">
      <c r="B9" s="100" t="s">
        <v>9</v>
      </c>
      <c r="C9" s="96">
        <f t="shared" si="0"/>
        <v>153</v>
      </c>
      <c r="D9" s="96">
        <v>152</v>
      </c>
      <c r="E9" s="321">
        <f t="shared" si="1"/>
        <v>0.99346405228758172</v>
      </c>
      <c r="F9" s="96">
        <v>0</v>
      </c>
      <c r="G9" s="452">
        <f t="shared" si="2"/>
        <v>0</v>
      </c>
      <c r="H9" s="446">
        <v>1</v>
      </c>
      <c r="I9" s="657">
        <f t="shared" si="3"/>
        <v>6.5359477124183009E-3</v>
      </c>
      <c r="J9" s="489" t="s">
        <v>32</v>
      </c>
      <c r="K9" s="563" t="s">
        <v>32</v>
      </c>
    </row>
    <row r="10" spans="2:22" x14ac:dyDescent="0.45">
      <c r="B10" s="100" t="s">
        <v>10</v>
      </c>
      <c r="C10" s="96">
        <f t="shared" si="0"/>
        <v>153</v>
      </c>
      <c r="D10" s="96">
        <v>146</v>
      </c>
      <c r="E10" s="321">
        <f t="shared" si="1"/>
        <v>0.95424836601307195</v>
      </c>
      <c r="F10" s="96">
        <v>0</v>
      </c>
      <c r="G10" s="452">
        <f t="shared" si="2"/>
        <v>0</v>
      </c>
      <c r="H10" s="446">
        <v>7</v>
      </c>
      <c r="I10" s="657">
        <f t="shared" si="3"/>
        <v>4.5751633986928102E-2</v>
      </c>
      <c r="J10" s="489" t="s">
        <v>32</v>
      </c>
      <c r="K10" s="563" t="s">
        <v>20</v>
      </c>
    </row>
    <row r="11" spans="2:22" x14ac:dyDescent="0.45">
      <c r="B11" s="100" t="s">
        <v>11</v>
      </c>
      <c r="C11" s="96">
        <f t="shared" si="0"/>
        <v>225</v>
      </c>
      <c r="D11" s="96">
        <v>223</v>
      </c>
      <c r="E11" s="321">
        <f t="shared" si="1"/>
        <v>0.99111111111111116</v>
      </c>
      <c r="F11" s="96">
        <v>0</v>
      </c>
      <c r="G11" s="452">
        <f t="shared" si="2"/>
        <v>0</v>
      </c>
      <c r="H11" s="446">
        <v>2</v>
      </c>
      <c r="I11" s="657">
        <f t="shared" si="3"/>
        <v>8.8888888888888889E-3</v>
      </c>
      <c r="J11" s="489" t="s">
        <v>32</v>
      </c>
      <c r="K11" s="563" t="s">
        <v>32</v>
      </c>
    </row>
    <row r="12" spans="2:22" x14ac:dyDescent="0.45">
      <c r="B12" s="100" t="s">
        <v>223</v>
      </c>
      <c r="C12" s="96">
        <f t="shared" si="0"/>
        <v>189</v>
      </c>
      <c r="D12" s="96">
        <v>0</v>
      </c>
      <c r="E12" s="321">
        <f t="shared" si="1"/>
        <v>0</v>
      </c>
      <c r="F12" s="96">
        <v>0</v>
      </c>
      <c r="G12" s="452">
        <f t="shared" si="2"/>
        <v>0</v>
      </c>
      <c r="H12" s="446">
        <v>189</v>
      </c>
      <c r="I12" s="657">
        <f t="shared" si="3"/>
        <v>1</v>
      </c>
      <c r="J12" s="489" t="s">
        <v>31</v>
      </c>
      <c r="K12" s="563" t="s">
        <v>31</v>
      </c>
    </row>
    <row r="13" spans="2:22" x14ac:dyDescent="0.45">
      <c r="B13" s="100" t="s">
        <v>52</v>
      </c>
      <c r="C13" s="96">
        <f t="shared" si="0"/>
        <v>158</v>
      </c>
      <c r="D13" s="96">
        <v>87</v>
      </c>
      <c r="E13" s="321">
        <f t="shared" si="1"/>
        <v>0.55063291139240511</v>
      </c>
      <c r="F13" s="96">
        <v>1</v>
      </c>
      <c r="G13" s="452">
        <f t="shared" si="2"/>
        <v>6.3291139240506328E-3</v>
      </c>
      <c r="H13" s="446">
        <v>70</v>
      </c>
      <c r="I13" s="657">
        <f t="shared" si="3"/>
        <v>0.44303797468354428</v>
      </c>
      <c r="J13" s="489" t="s">
        <v>31</v>
      </c>
      <c r="K13" s="563" t="s">
        <v>31</v>
      </c>
    </row>
    <row r="14" spans="2:22" x14ac:dyDescent="0.45">
      <c r="B14" s="100" t="s">
        <v>13</v>
      </c>
      <c r="C14" s="96">
        <f t="shared" si="0"/>
        <v>304</v>
      </c>
      <c r="D14" s="96">
        <v>71</v>
      </c>
      <c r="E14" s="321">
        <f t="shared" si="1"/>
        <v>0.23355263157894737</v>
      </c>
      <c r="F14" s="96">
        <v>0</v>
      </c>
      <c r="G14" s="452">
        <f t="shared" si="2"/>
        <v>0</v>
      </c>
      <c r="H14" s="446">
        <v>233</v>
      </c>
      <c r="I14" s="657">
        <f t="shared" si="3"/>
        <v>0.76644736842105265</v>
      </c>
      <c r="J14" s="489" t="s">
        <v>31</v>
      </c>
      <c r="K14" s="563" t="s">
        <v>31</v>
      </c>
    </row>
    <row r="15" spans="2:22" x14ac:dyDescent="0.45">
      <c r="B15" s="100" t="s">
        <v>53</v>
      </c>
      <c r="C15" s="96">
        <f t="shared" si="0"/>
        <v>199</v>
      </c>
      <c r="D15" s="96">
        <v>156</v>
      </c>
      <c r="E15" s="321">
        <f t="shared" si="1"/>
        <v>0.7839195979899497</v>
      </c>
      <c r="F15" s="96">
        <v>2</v>
      </c>
      <c r="G15" s="452">
        <f t="shared" si="2"/>
        <v>1.0050251256281407E-2</v>
      </c>
      <c r="H15" s="446">
        <v>41</v>
      </c>
      <c r="I15" s="657">
        <f t="shared" si="3"/>
        <v>0.20603015075376885</v>
      </c>
      <c r="J15" s="489"/>
      <c r="K15" s="563" t="s">
        <v>20</v>
      </c>
    </row>
    <row r="16" spans="2:22" x14ac:dyDescent="0.45">
      <c r="B16" s="100" t="s">
        <v>54</v>
      </c>
      <c r="C16" s="96">
        <f t="shared" si="0"/>
        <v>83</v>
      </c>
      <c r="D16" s="96">
        <v>80</v>
      </c>
      <c r="E16" s="321">
        <f t="shared" si="1"/>
        <v>0.96385542168674698</v>
      </c>
      <c r="F16" s="96">
        <v>1</v>
      </c>
      <c r="G16" s="452">
        <f t="shared" si="2"/>
        <v>1.2048192771084338E-2</v>
      </c>
      <c r="H16" s="446">
        <v>2</v>
      </c>
      <c r="I16" s="657">
        <f t="shared" si="3"/>
        <v>2.4096385542168676E-2</v>
      </c>
      <c r="J16" s="489" t="s">
        <v>32</v>
      </c>
      <c r="K16" s="563" t="s">
        <v>32</v>
      </c>
    </row>
    <row r="17" spans="2:18" x14ac:dyDescent="0.45">
      <c r="B17" s="100" t="s">
        <v>55</v>
      </c>
      <c r="C17" s="96">
        <f t="shared" si="0"/>
        <v>134</v>
      </c>
      <c r="D17" s="96">
        <v>129</v>
      </c>
      <c r="E17" s="321">
        <f t="shared" si="1"/>
        <v>0.96268656716417911</v>
      </c>
      <c r="F17" s="96">
        <v>0</v>
      </c>
      <c r="G17" s="452">
        <f t="shared" si="2"/>
        <v>0</v>
      </c>
      <c r="H17" s="446">
        <v>5</v>
      </c>
      <c r="I17" s="657">
        <f t="shared" si="3"/>
        <v>3.7313432835820892E-2</v>
      </c>
      <c r="J17" s="489" t="s">
        <v>32</v>
      </c>
      <c r="K17" s="563" t="s">
        <v>32</v>
      </c>
    </row>
    <row r="18" spans="2:18" x14ac:dyDescent="0.45">
      <c r="B18" s="100" t="s">
        <v>614</v>
      </c>
      <c r="C18" s="96">
        <f t="shared" si="0"/>
        <v>211</v>
      </c>
      <c r="D18" s="96">
        <v>208</v>
      </c>
      <c r="E18" s="321">
        <f t="shared" si="1"/>
        <v>0.98578199052132698</v>
      </c>
      <c r="F18" s="96">
        <v>1</v>
      </c>
      <c r="G18" s="452">
        <f t="shared" si="2"/>
        <v>4.7393364928909956E-3</v>
      </c>
      <c r="H18" s="446">
        <v>2</v>
      </c>
      <c r="I18" s="657">
        <f t="shared" si="3"/>
        <v>9.4786729857819912E-3</v>
      </c>
      <c r="J18" s="489" t="s">
        <v>32</v>
      </c>
      <c r="K18" s="563" t="s">
        <v>32</v>
      </c>
    </row>
    <row r="19" spans="2:18" x14ac:dyDescent="0.45">
      <c r="B19" s="100" t="s">
        <v>14</v>
      </c>
      <c r="C19" s="96">
        <f t="shared" si="0"/>
        <v>80</v>
      </c>
      <c r="D19" s="96">
        <v>80</v>
      </c>
      <c r="E19" s="321">
        <f t="shared" si="1"/>
        <v>1</v>
      </c>
      <c r="F19" s="96">
        <v>0</v>
      </c>
      <c r="G19" s="452">
        <f t="shared" si="2"/>
        <v>0</v>
      </c>
      <c r="H19" s="446">
        <v>0</v>
      </c>
      <c r="I19" s="657">
        <f t="shared" si="3"/>
        <v>0</v>
      </c>
      <c r="J19" s="489" t="s">
        <v>32</v>
      </c>
      <c r="K19" s="563" t="s">
        <v>32</v>
      </c>
    </row>
    <row r="20" spans="2:18" x14ac:dyDescent="0.45">
      <c r="B20" s="250" t="s">
        <v>76</v>
      </c>
      <c r="C20" s="164">
        <f t="shared" si="0"/>
        <v>187</v>
      </c>
      <c r="D20" s="164">
        <v>186</v>
      </c>
      <c r="E20" s="479">
        <f t="shared" si="1"/>
        <v>0.99465240641711228</v>
      </c>
      <c r="F20" s="164">
        <v>0</v>
      </c>
      <c r="G20" s="503">
        <f t="shared" si="2"/>
        <v>0</v>
      </c>
      <c r="H20" s="506">
        <v>1</v>
      </c>
      <c r="I20" s="658">
        <f t="shared" si="3"/>
        <v>5.3475935828877002E-3</v>
      </c>
      <c r="J20" s="351" t="s">
        <v>32</v>
      </c>
      <c r="K20" s="564" t="s">
        <v>32</v>
      </c>
    </row>
    <row r="21" spans="2:18" x14ac:dyDescent="0.45">
      <c r="B21" s="104" t="s">
        <v>71</v>
      </c>
      <c r="C21" s="342">
        <f>SUM(C7:C20)</f>
        <v>2310</v>
      </c>
      <c r="D21" s="659">
        <f>SUM(D7:D20)</f>
        <v>1727</v>
      </c>
      <c r="E21" s="103">
        <f t="shared" si="1"/>
        <v>0.74761904761904763</v>
      </c>
      <c r="F21" s="659">
        <f>SUM(F7:F20)</f>
        <v>5</v>
      </c>
      <c r="G21" s="103">
        <f>F21/C21</f>
        <v>2.1645021645021645E-3</v>
      </c>
      <c r="H21" s="660">
        <f>SUM(H7:H20)</f>
        <v>578</v>
      </c>
      <c r="I21" s="661">
        <f>H21/C21</f>
        <v>0.25021645021645023</v>
      </c>
      <c r="J21" s="54"/>
      <c r="M21" s="64"/>
      <c r="R21" s="64"/>
    </row>
    <row r="22" spans="2:18" x14ac:dyDescent="0.45">
      <c r="B22" s="250" t="s">
        <v>216</v>
      </c>
      <c r="C22" s="515">
        <f>C21-C12-C18</f>
        <v>1910</v>
      </c>
      <c r="D22" s="515">
        <f>D21-D12-D18</f>
        <v>1519</v>
      </c>
      <c r="E22" s="479">
        <f>D22/C22</f>
        <v>0.79528795811518327</v>
      </c>
      <c r="F22" s="515">
        <f>F21-F12-F18</f>
        <v>4</v>
      </c>
      <c r="G22" s="503">
        <f>F22/C22</f>
        <v>2.0942408376963353E-3</v>
      </c>
      <c r="H22" s="662">
        <f>H21-H12-H18</f>
        <v>387</v>
      </c>
      <c r="I22" s="517">
        <f>H22/C22</f>
        <v>0.20261780104712043</v>
      </c>
      <c r="J22" s="54"/>
      <c r="M22" s="64"/>
      <c r="N22" s="64"/>
      <c r="Q22" s="64"/>
      <c r="R22" s="64"/>
    </row>
    <row r="23" spans="2:18" x14ac:dyDescent="0.45">
      <c r="B23" s="72" t="s">
        <v>558</v>
      </c>
      <c r="C23" s="56"/>
      <c r="D23" s="56"/>
      <c r="L23" s="64"/>
      <c r="N23" s="64"/>
      <c r="O23" s="64"/>
      <c r="Q23" s="64"/>
      <c r="R23" s="64"/>
    </row>
    <row r="24" spans="2:18" x14ac:dyDescent="0.45">
      <c r="B24" s="176" t="s">
        <v>615</v>
      </c>
      <c r="C24" s="56"/>
      <c r="D24" s="56"/>
      <c r="N24" s="64"/>
      <c r="Q24" s="64"/>
      <c r="R24" s="61"/>
    </row>
    <row r="25" spans="2:18" x14ac:dyDescent="0.45">
      <c r="B25" s="72" t="s">
        <v>471</v>
      </c>
      <c r="D25" s="56"/>
      <c r="E25" s="72"/>
      <c r="N25" s="64"/>
      <c r="Q25" s="64"/>
      <c r="R25" s="61"/>
    </row>
    <row r="26" spans="2:18" x14ac:dyDescent="0.45">
      <c r="B26" s="421" t="s">
        <v>468</v>
      </c>
      <c r="C26" s="56" t="s">
        <v>673</v>
      </c>
      <c r="D26" s="56"/>
      <c r="N26" s="64"/>
      <c r="Q26" s="64"/>
      <c r="R26" s="61"/>
    </row>
    <row r="27" spans="2:18" x14ac:dyDescent="0.45">
      <c r="B27" s="422" t="s">
        <v>469</v>
      </c>
      <c r="C27" s="56" t="s">
        <v>674</v>
      </c>
      <c r="D27" s="56"/>
      <c r="N27" s="64"/>
      <c r="P27" s="64"/>
      <c r="Q27" s="64"/>
      <c r="R27" s="61"/>
    </row>
    <row r="28" spans="2:18" x14ac:dyDescent="0.45">
      <c r="C28" s="56"/>
      <c r="D28" s="56"/>
      <c r="N28" s="64"/>
      <c r="P28" s="64"/>
      <c r="Q28" s="64"/>
      <c r="R28" s="61"/>
    </row>
    <row r="30" spans="2:18" ht="15.75" x14ac:dyDescent="0.45">
      <c r="B30" s="865" t="s">
        <v>533</v>
      </c>
      <c r="C30" s="865"/>
      <c r="D30" s="865"/>
      <c r="E30" s="865"/>
      <c r="F30" s="865"/>
      <c r="G30" s="865"/>
      <c r="H30" s="865"/>
      <c r="I30" s="865"/>
      <c r="J30" s="865"/>
      <c r="K30" s="865"/>
      <c r="L30" s="14"/>
      <c r="M30" s="14"/>
      <c r="N30" s="14"/>
    </row>
    <row r="31" spans="2:18" x14ac:dyDescent="0.45">
      <c r="B31" s="53"/>
      <c r="D31" s="155"/>
      <c r="F31" s="155"/>
      <c r="H31" s="155"/>
      <c r="K31" s="155"/>
      <c r="N31" s="177"/>
    </row>
    <row r="32" spans="2:18" ht="34.9" x14ac:dyDescent="0.45">
      <c r="B32" s="893" t="s">
        <v>57</v>
      </c>
      <c r="C32" s="140" t="s">
        <v>502</v>
      </c>
      <c r="D32" s="881" t="s">
        <v>182</v>
      </c>
      <c r="E32" s="881"/>
      <c r="F32" s="881" t="s">
        <v>188</v>
      </c>
      <c r="G32" s="895"/>
      <c r="H32" s="61"/>
    </row>
    <row r="33" spans="2:17" x14ac:dyDescent="0.45">
      <c r="B33" s="894"/>
      <c r="C33" s="140" t="s">
        <v>4</v>
      </c>
      <c r="D33" s="140" t="s">
        <v>5</v>
      </c>
      <c r="E33" s="140" t="s">
        <v>48</v>
      </c>
      <c r="F33" s="140" t="s">
        <v>5</v>
      </c>
      <c r="G33" s="144" t="s">
        <v>48</v>
      </c>
    </row>
    <row r="34" spans="2:17" x14ac:dyDescent="0.45">
      <c r="B34" s="178" t="s">
        <v>7</v>
      </c>
      <c r="C34" s="96">
        <f>D34+F34</f>
        <v>105</v>
      </c>
      <c r="D34" s="96">
        <v>13</v>
      </c>
      <c r="E34" s="321">
        <f>D34/C34</f>
        <v>0.12380952380952381</v>
      </c>
      <c r="F34" s="96">
        <v>92</v>
      </c>
      <c r="G34" s="343">
        <f>F34/C34</f>
        <v>0.87619047619047619</v>
      </c>
    </row>
    <row r="35" spans="2:17" x14ac:dyDescent="0.45">
      <c r="B35" s="178" t="s">
        <v>8</v>
      </c>
      <c r="C35" s="96">
        <f t="shared" ref="C35:C47" si="4">D35+F35</f>
        <v>104</v>
      </c>
      <c r="D35" s="96">
        <v>8</v>
      </c>
      <c r="E35" s="321">
        <f t="shared" ref="E35:E48" si="5">D35/C35</f>
        <v>7.6923076923076927E-2</v>
      </c>
      <c r="F35" s="96">
        <v>96</v>
      </c>
      <c r="G35" s="343">
        <f t="shared" ref="G35:G48" si="6">F35/C35</f>
        <v>0.92307692307692313</v>
      </c>
    </row>
    <row r="36" spans="2:17" x14ac:dyDescent="0.45">
      <c r="B36" s="178" t="s">
        <v>9</v>
      </c>
      <c r="C36" s="96">
        <f t="shared" si="4"/>
        <v>152</v>
      </c>
      <c r="D36" s="96">
        <v>18</v>
      </c>
      <c r="E36" s="321">
        <f t="shared" si="5"/>
        <v>0.11842105263157894</v>
      </c>
      <c r="F36" s="96">
        <v>134</v>
      </c>
      <c r="G36" s="343">
        <f t="shared" si="6"/>
        <v>0.88157894736842102</v>
      </c>
    </row>
    <row r="37" spans="2:17" x14ac:dyDescent="0.45">
      <c r="B37" s="178" t="s">
        <v>10</v>
      </c>
      <c r="C37" s="96">
        <f t="shared" si="4"/>
        <v>146</v>
      </c>
      <c r="D37" s="96">
        <v>22</v>
      </c>
      <c r="E37" s="321">
        <f t="shared" si="5"/>
        <v>0.15068493150684931</v>
      </c>
      <c r="F37" s="96">
        <v>124</v>
      </c>
      <c r="G37" s="343">
        <f t="shared" si="6"/>
        <v>0.84931506849315064</v>
      </c>
    </row>
    <row r="38" spans="2:17" x14ac:dyDescent="0.45">
      <c r="B38" s="178" t="s">
        <v>11</v>
      </c>
      <c r="C38" s="96">
        <f t="shared" si="4"/>
        <v>223</v>
      </c>
      <c r="D38" s="96">
        <v>23</v>
      </c>
      <c r="E38" s="321">
        <f t="shared" si="5"/>
        <v>0.1031390134529148</v>
      </c>
      <c r="F38" s="96">
        <v>200</v>
      </c>
      <c r="G38" s="343">
        <f t="shared" si="6"/>
        <v>0.89686098654708524</v>
      </c>
    </row>
    <row r="39" spans="2:17" x14ac:dyDescent="0.45">
      <c r="B39" s="178" t="s">
        <v>323</v>
      </c>
      <c r="C39" s="96">
        <f t="shared" si="4"/>
        <v>0</v>
      </c>
      <c r="D39" s="96"/>
      <c r="E39" s="321" t="e">
        <f t="shared" si="5"/>
        <v>#DIV/0!</v>
      </c>
      <c r="F39" s="96"/>
      <c r="G39" s="343" t="e">
        <f t="shared" si="6"/>
        <v>#DIV/0!</v>
      </c>
    </row>
    <row r="40" spans="2:17" x14ac:dyDescent="0.45">
      <c r="B40" s="178" t="s">
        <v>373</v>
      </c>
      <c r="C40" s="96">
        <f t="shared" si="4"/>
        <v>87</v>
      </c>
      <c r="D40" s="96">
        <v>14</v>
      </c>
      <c r="E40" s="321">
        <f t="shared" si="5"/>
        <v>0.16091954022988506</v>
      </c>
      <c r="F40" s="96">
        <v>73</v>
      </c>
      <c r="G40" s="343">
        <f t="shared" si="6"/>
        <v>0.83908045977011492</v>
      </c>
    </row>
    <row r="41" spans="2:17" x14ac:dyDescent="0.45">
      <c r="B41" s="178" t="s">
        <v>328</v>
      </c>
      <c r="C41" s="96">
        <f t="shared" si="4"/>
        <v>71</v>
      </c>
      <c r="D41" s="96">
        <v>11</v>
      </c>
      <c r="E41" s="321">
        <f t="shared" si="5"/>
        <v>0.15492957746478872</v>
      </c>
      <c r="F41" s="96">
        <v>60</v>
      </c>
      <c r="G41" s="343">
        <f t="shared" si="6"/>
        <v>0.84507042253521125</v>
      </c>
    </row>
    <row r="42" spans="2:17" x14ac:dyDescent="0.45">
      <c r="B42" s="178" t="s">
        <v>53</v>
      </c>
      <c r="C42" s="96">
        <f t="shared" si="4"/>
        <v>156</v>
      </c>
      <c r="D42" s="96">
        <v>18</v>
      </c>
      <c r="E42" s="321">
        <f t="shared" si="5"/>
        <v>0.11538461538461539</v>
      </c>
      <c r="F42" s="96">
        <v>138</v>
      </c>
      <c r="G42" s="343">
        <f t="shared" si="6"/>
        <v>0.88461538461538458</v>
      </c>
    </row>
    <row r="43" spans="2:17" x14ac:dyDescent="0.45">
      <c r="B43" s="178" t="s">
        <v>54</v>
      </c>
      <c r="C43" s="96">
        <f t="shared" si="4"/>
        <v>80</v>
      </c>
      <c r="D43" s="96">
        <v>12</v>
      </c>
      <c r="E43" s="321">
        <f t="shared" si="5"/>
        <v>0.15</v>
      </c>
      <c r="F43" s="96">
        <v>68</v>
      </c>
      <c r="G43" s="343">
        <f t="shared" si="6"/>
        <v>0.85</v>
      </c>
    </row>
    <row r="44" spans="2:17" x14ac:dyDescent="0.45">
      <c r="B44" s="178" t="s">
        <v>55</v>
      </c>
      <c r="C44" s="96">
        <f t="shared" si="4"/>
        <v>129</v>
      </c>
      <c r="D44" s="96">
        <v>15</v>
      </c>
      <c r="E44" s="321">
        <f t="shared" si="5"/>
        <v>0.11627906976744186</v>
      </c>
      <c r="F44" s="96">
        <v>114</v>
      </c>
      <c r="G44" s="343">
        <f t="shared" si="6"/>
        <v>0.88372093023255816</v>
      </c>
    </row>
    <row r="45" spans="2:17" x14ac:dyDescent="0.45">
      <c r="B45" s="178" t="s">
        <v>326</v>
      </c>
      <c r="C45" s="96">
        <f t="shared" si="4"/>
        <v>208</v>
      </c>
      <c r="D45" s="96">
        <v>23</v>
      </c>
      <c r="E45" s="321">
        <f t="shared" si="5"/>
        <v>0.11057692307692307</v>
      </c>
      <c r="F45" s="96">
        <v>185</v>
      </c>
      <c r="G45" s="343">
        <f t="shared" si="6"/>
        <v>0.88942307692307687</v>
      </c>
    </row>
    <row r="46" spans="2:17" x14ac:dyDescent="0.45">
      <c r="B46" s="178" t="s">
        <v>14</v>
      </c>
      <c r="C46" s="96">
        <f t="shared" si="4"/>
        <v>80</v>
      </c>
      <c r="D46" s="96">
        <v>11</v>
      </c>
      <c r="E46" s="321">
        <f t="shared" si="5"/>
        <v>0.13750000000000001</v>
      </c>
      <c r="F46" s="96">
        <v>69</v>
      </c>
      <c r="G46" s="343">
        <f t="shared" si="6"/>
        <v>0.86250000000000004</v>
      </c>
    </row>
    <row r="47" spans="2:17" x14ac:dyDescent="0.45">
      <c r="B47" s="178" t="s">
        <v>76</v>
      </c>
      <c r="C47" s="96">
        <f t="shared" si="4"/>
        <v>186</v>
      </c>
      <c r="D47" s="96">
        <v>32</v>
      </c>
      <c r="E47" s="321">
        <f t="shared" si="5"/>
        <v>0.17204301075268819</v>
      </c>
      <c r="F47" s="96">
        <v>154</v>
      </c>
      <c r="G47" s="343">
        <f t="shared" si="6"/>
        <v>0.82795698924731187</v>
      </c>
    </row>
    <row r="48" spans="2:17" x14ac:dyDescent="0.45">
      <c r="B48" s="179" t="s">
        <v>71</v>
      </c>
      <c r="C48" s="441">
        <f>SUM(C34:C47)</f>
        <v>1727</v>
      </c>
      <c r="D48" s="595">
        <f>SUM(D34:D47)</f>
        <v>220</v>
      </c>
      <c r="E48" s="455">
        <f t="shared" si="5"/>
        <v>0.12738853503184713</v>
      </c>
      <c r="F48" s="595">
        <f>SUM(F34:F47)</f>
        <v>1507</v>
      </c>
      <c r="G48" s="663">
        <f t="shared" si="6"/>
        <v>0.87261146496815289</v>
      </c>
      <c r="Q48" s="64"/>
    </row>
    <row r="49" spans="2:20" x14ac:dyDescent="0.45">
      <c r="B49" s="101" t="s">
        <v>320</v>
      </c>
      <c r="C49" s="694">
        <f>C48-C39-C40-C41-C45</f>
        <v>1361</v>
      </c>
      <c r="D49" s="694">
        <f>D48-D39-D40-D41-D45</f>
        <v>172</v>
      </c>
      <c r="E49" s="701">
        <f>D49/C49</f>
        <v>0.12637766348273327</v>
      </c>
      <c r="F49" s="694">
        <f>F48-F39-F40-F41-F45</f>
        <v>1189</v>
      </c>
      <c r="G49" s="702">
        <f>F49/C49</f>
        <v>0.87362233651726673</v>
      </c>
      <c r="Q49" s="64"/>
    </row>
    <row r="50" spans="2:20" x14ac:dyDescent="0.45">
      <c r="B50" s="72" t="s">
        <v>558</v>
      </c>
      <c r="J50" s="69"/>
      <c r="L50" s="64"/>
      <c r="M50" s="64"/>
      <c r="N50" s="64"/>
      <c r="R50" s="64"/>
      <c r="T50" s="64"/>
    </row>
    <row r="51" spans="2:20" x14ac:dyDescent="0.45">
      <c r="B51" s="56" t="s">
        <v>183</v>
      </c>
      <c r="L51" s="64"/>
      <c r="N51" s="64"/>
      <c r="R51" s="64"/>
    </row>
    <row r="52" spans="2:20" ht="29.25" customHeight="1" x14ac:dyDescent="0.45">
      <c r="B52" s="892" t="s">
        <v>616</v>
      </c>
      <c r="C52" s="892"/>
      <c r="D52" s="892"/>
      <c r="E52" s="892"/>
      <c r="F52" s="892"/>
      <c r="G52" s="892"/>
      <c r="H52" s="344"/>
      <c r="I52" s="344"/>
      <c r="J52" s="344"/>
      <c r="K52" s="344"/>
      <c r="L52" s="64"/>
      <c r="R52" s="64"/>
      <c r="S52" s="64"/>
    </row>
    <row r="53" spans="2:20" x14ac:dyDescent="0.45">
      <c r="B53" s="421" t="s">
        <v>468</v>
      </c>
      <c r="C53" s="56" t="s">
        <v>673</v>
      </c>
    </row>
    <row r="54" spans="2:20" x14ac:dyDescent="0.45">
      <c r="B54" s="422" t="s">
        <v>469</v>
      </c>
      <c r="C54" s="56" t="s">
        <v>674</v>
      </c>
    </row>
  </sheetData>
  <mergeCells count="12">
    <mergeCell ref="B52:G52"/>
    <mergeCell ref="B32:B33"/>
    <mergeCell ref="D32:E32"/>
    <mergeCell ref="F32:G32"/>
    <mergeCell ref="B3:K3"/>
    <mergeCell ref="B5:B6"/>
    <mergeCell ref="D5:E5"/>
    <mergeCell ref="F5:G5"/>
    <mergeCell ref="H5:I5"/>
    <mergeCell ref="J5:J6"/>
    <mergeCell ref="B30:K30"/>
    <mergeCell ref="K5:K6"/>
  </mergeCells>
  <conditionalFormatting sqref="C34:C47">
    <cfRule type="cellIs" dxfId="554" priority="21" operator="lessThan">
      <formula>10</formula>
    </cfRule>
  </conditionalFormatting>
  <conditionalFormatting sqref="E7:E20">
    <cfRule type="top10" dxfId="553" priority="19" bottom="1" rank="1"/>
    <cfRule type="top10" dxfId="552" priority="20" rank="1"/>
  </conditionalFormatting>
  <conditionalFormatting sqref="E34:E47">
    <cfRule type="top10" dxfId="551" priority="13" bottom="1" rank="1"/>
    <cfRule type="top10" dxfId="550" priority="14" rank="1"/>
  </conditionalFormatting>
  <conditionalFormatting sqref="G34:G47">
    <cfRule type="top10" dxfId="549" priority="17" bottom="1" rank="1"/>
    <cfRule type="top10" dxfId="548" priority="18" rank="1"/>
  </conditionalFormatting>
  <conditionalFormatting sqref="J7:K20">
    <cfRule type="cellIs" dxfId="547" priority="1" operator="equal">
      <formula>"Positive alert"</formula>
    </cfRule>
    <cfRule type="cellIs" dxfId="546" priority="2" operator="equal">
      <formula>"Negative alert"</formula>
    </cfRule>
    <cfRule type="cellIs" dxfId="545" priority="3" operator="equal">
      <formula>"Negative outlier"</formula>
    </cfRule>
    <cfRule type="cellIs" dxfId="544" priority="4" operator="equal">
      <formula>"Positive outlier"</formula>
    </cfRule>
    <cfRule type="cellIs" dxfId="543" priority="5" operator="equal">
      <formula>"Negative alert x2"</formula>
    </cfRule>
    <cfRule type="cellIs" dxfId="542" priority="6" operator="equal">
      <formula>"Positive alert x2"</formula>
    </cfRule>
  </conditionalFormatting>
  <hyperlinks>
    <hyperlink ref="B1" location="TOC!A1" display="TOC" xr:uid="{00000000-0004-0000-0A00-000000000000}"/>
  </hyperlinks>
  <pageMargins left="0.70866141732283472" right="0.70866141732283472" top="0.74803149606299213" bottom="0.74803149606299213" header="0.31496062992125984" footer="0.31496062992125984"/>
  <pageSetup paperSize="9" scale="64" orientation="landscape" r:id="rId1"/>
  <headerFooter>
    <oddHeader>&amp;C&amp;F</oddHeader>
    <oddFooter>&amp;C&amp;A
Page &amp;P of &amp;N</oddFooter>
  </headerFooter>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1F2FF"/>
  </sheetPr>
  <dimension ref="B1:V79"/>
  <sheetViews>
    <sheetView zoomScale="90" zoomScaleNormal="90" zoomScaleSheetLayoutView="100" workbookViewId="0">
      <selection activeCell="B2" sqref="B2"/>
    </sheetView>
  </sheetViews>
  <sheetFormatPr defaultColWidth="9.1328125" defaultRowHeight="14.25" x14ac:dyDescent="0.45"/>
  <cols>
    <col min="1" max="1" width="5" style="54" customWidth="1"/>
    <col min="2" max="2" width="15.73046875" style="54" customWidth="1"/>
    <col min="3" max="3" width="18" style="54" customWidth="1"/>
    <col min="4" max="9" width="12.59765625" style="54" customWidth="1"/>
    <col min="10" max="10" width="15.73046875" style="68" customWidth="1"/>
    <col min="11" max="11" width="14.59765625" style="54" customWidth="1"/>
    <col min="12" max="16" width="10.73046875" style="54" customWidth="1"/>
    <col min="17" max="16384" width="9.1328125" style="54"/>
  </cols>
  <sheetData>
    <row r="1" spans="2:22" x14ac:dyDescent="0.45">
      <c r="B1" s="55" t="s">
        <v>46</v>
      </c>
    </row>
    <row r="2" spans="2:22" x14ac:dyDescent="0.45">
      <c r="B2" s="55"/>
    </row>
    <row r="3" spans="2:22" ht="15" customHeight="1" x14ac:dyDescent="0.45">
      <c r="B3" s="899" t="s">
        <v>534</v>
      </c>
      <c r="C3" s="899"/>
      <c r="D3" s="899"/>
      <c r="E3" s="899"/>
      <c r="F3" s="899"/>
      <c r="G3" s="899"/>
      <c r="H3" s="899"/>
      <c r="I3" s="899"/>
      <c r="J3" s="899"/>
      <c r="K3" s="899"/>
      <c r="L3" s="14"/>
      <c r="M3" s="14"/>
      <c r="N3" s="14"/>
      <c r="O3" s="14"/>
      <c r="P3" s="14"/>
    </row>
    <row r="4" spans="2:22" ht="15" customHeight="1" x14ac:dyDescent="0.45">
      <c r="B4" s="150"/>
      <c r="C4" s="150"/>
      <c r="D4" s="150"/>
      <c r="E4" s="150"/>
      <c r="F4" s="150"/>
      <c r="G4" s="150"/>
      <c r="H4" s="150"/>
      <c r="I4" s="150"/>
      <c r="K4" s="150"/>
      <c r="L4" s="150"/>
      <c r="M4" s="150"/>
      <c r="N4" s="150"/>
      <c r="O4" s="150"/>
      <c r="P4" s="150"/>
    </row>
    <row r="5" spans="2:22" s="3" customFormat="1" ht="27.75" customHeight="1" x14ac:dyDescent="0.45">
      <c r="B5" s="893" t="s">
        <v>57</v>
      </c>
      <c r="C5" s="140" t="s">
        <v>191</v>
      </c>
      <c r="D5" s="881" t="s">
        <v>222</v>
      </c>
      <c r="E5" s="881"/>
      <c r="F5" s="881" t="s">
        <v>2</v>
      </c>
      <c r="G5" s="881"/>
      <c r="H5" s="896" t="s">
        <v>3</v>
      </c>
      <c r="I5" s="896"/>
      <c r="J5" s="893" t="s">
        <v>178</v>
      </c>
      <c r="K5" s="897" t="s">
        <v>617</v>
      </c>
    </row>
    <row r="6" spans="2:22" s="3" customFormat="1" x14ac:dyDescent="0.45">
      <c r="B6" s="894"/>
      <c r="C6" s="140" t="s">
        <v>4</v>
      </c>
      <c r="D6" s="140" t="s">
        <v>5</v>
      </c>
      <c r="E6" s="140" t="s">
        <v>48</v>
      </c>
      <c r="F6" s="140" t="s">
        <v>5</v>
      </c>
      <c r="G6" s="140" t="s">
        <v>48</v>
      </c>
      <c r="H6" s="423" t="s">
        <v>5</v>
      </c>
      <c r="I6" s="423" t="s">
        <v>48</v>
      </c>
      <c r="J6" s="894"/>
      <c r="K6" s="898"/>
      <c r="L6" s="54"/>
      <c r="M6" s="54"/>
      <c r="N6" s="54"/>
      <c r="O6" s="54"/>
      <c r="P6" s="54"/>
      <c r="Q6" s="54"/>
      <c r="R6" s="54"/>
      <c r="S6" s="54"/>
      <c r="T6" s="54"/>
      <c r="U6" s="54"/>
      <c r="V6" s="54"/>
    </row>
    <row r="7" spans="2:22" x14ac:dyDescent="0.45">
      <c r="B7" s="100" t="s">
        <v>7</v>
      </c>
      <c r="C7" s="96">
        <f>SUM(D7+F7+H7)</f>
        <v>125</v>
      </c>
      <c r="D7" s="96">
        <v>98</v>
      </c>
      <c r="E7" s="321">
        <f>D7/C7</f>
        <v>0.78400000000000003</v>
      </c>
      <c r="F7" s="96">
        <v>0</v>
      </c>
      <c r="G7" s="452">
        <f>F7/C7</f>
        <v>0</v>
      </c>
      <c r="H7" s="446">
        <v>27</v>
      </c>
      <c r="I7" s="657">
        <f>H7/C7</f>
        <v>0.216</v>
      </c>
      <c r="J7" s="727"/>
      <c r="K7" s="562"/>
    </row>
    <row r="8" spans="2:22" x14ac:dyDescent="0.45">
      <c r="B8" s="100" t="s">
        <v>8</v>
      </c>
      <c r="C8" s="96">
        <f t="shared" ref="C8:C20" si="0">SUM(D8+F8+H8)</f>
        <v>109</v>
      </c>
      <c r="D8" s="96">
        <v>104</v>
      </c>
      <c r="E8" s="321">
        <f t="shared" ref="E8:E22" si="1">D8/C8</f>
        <v>0.95412844036697253</v>
      </c>
      <c r="F8" s="96">
        <v>0</v>
      </c>
      <c r="G8" s="452">
        <f t="shared" ref="G8:G20" si="2">F8/C8</f>
        <v>0</v>
      </c>
      <c r="H8" s="446">
        <v>5</v>
      </c>
      <c r="I8" s="657">
        <f t="shared" ref="I8:I20" si="3">H8/C8</f>
        <v>4.5871559633027525E-2</v>
      </c>
      <c r="J8" s="170" t="s">
        <v>32</v>
      </c>
      <c r="K8" s="563" t="s">
        <v>32</v>
      </c>
    </row>
    <row r="9" spans="2:22" x14ac:dyDescent="0.45">
      <c r="B9" s="100" t="s">
        <v>9</v>
      </c>
      <c r="C9" s="96">
        <f t="shared" si="0"/>
        <v>153</v>
      </c>
      <c r="D9" s="96">
        <v>152</v>
      </c>
      <c r="E9" s="321">
        <f t="shared" si="1"/>
        <v>0.99346405228758172</v>
      </c>
      <c r="F9" s="96">
        <v>0</v>
      </c>
      <c r="G9" s="452">
        <f t="shared" si="2"/>
        <v>0</v>
      </c>
      <c r="H9" s="446">
        <v>1</v>
      </c>
      <c r="I9" s="657">
        <f t="shared" si="3"/>
        <v>6.5359477124183009E-3</v>
      </c>
      <c r="J9" s="170" t="s">
        <v>32</v>
      </c>
      <c r="K9" s="563" t="s">
        <v>32</v>
      </c>
    </row>
    <row r="10" spans="2:22" x14ac:dyDescent="0.45">
      <c r="B10" s="100" t="s">
        <v>10</v>
      </c>
      <c r="C10" s="96">
        <f t="shared" si="0"/>
        <v>153</v>
      </c>
      <c r="D10" s="96">
        <v>147</v>
      </c>
      <c r="E10" s="321">
        <f t="shared" si="1"/>
        <v>0.96078431372549022</v>
      </c>
      <c r="F10" s="96">
        <v>0</v>
      </c>
      <c r="G10" s="452">
        <f t="shared" si="2"/>
        <v>0</v>
      </c>
      <c r="H10" s="446">
        <v>6</v>
      </c>
      <c r="I10" s="657">
        <f t="shared" si="3"/>
        <v>3.9215686274509803E-2</v>
      </c>
      <c r="J10" s="170" t="s">
        <v>32</v>
      </c>
      <c r="K10" s="563" t="s">
        <v>20</v>
      </c>
    </row>
    <row r="11" spans="2:22" x14ac:dyDescent="0.45">
      <c r="B11" s="100" t="s">
        <v>11</v>
      </c>
      <c r="C11" s="96">
        <f t="shared" si="0"/>
        <v>225</v>
      </c>
      <c r="D11" s="96">
        <v>222</v>
      </c>
      <c r="E11" s="321">
        <f t="shared" si="1"/>
        <v>0.98666666666666669</v>
      </c>
      <c r="F11" s="96">
        <v>0</v>
      </c>
      <c r="G11" s="452">
        <f t="shared" si="2"/>
        <v>0</v>
      </c>
      <c r="H11" s="446">
        <v>3</v>
      </c>
      <c r="I11" s="657">
        <f t="shared" si="3"/>
        <v>1.3333333333333334E-2</v>
      </c>
      <c r="J11" s="170" t="s">
        <v>32</v>
      </c>
      <c r="K11" s="563" t="s">
        <v>32</v>
      </c>
    </row>
    <row r="12" spans="2:22" x14ac:dyDescent="0.45">
      <c r="B12" s="100" t="s">
        <v>223</v>
      </c>
      <c r="C12" s="96">
        <f t="shared" si="0"/>
        <v>189</v>
      </c>
      <c r="D12" s="96">
        <v>0</v>
      </c>
      <c r="E12" s="321">
        <f t="shared" si="1"/>
        <v>0</v>
      </c>
      <c r="F12" s="96">
        <v>0</v>
      </c>
      <c r="G12" s="452">
        <f t="shared" si="2"/>
        <v>0</v>
      </c>
      <c r="H12" s="446">
        <v>189</v>
      </c>
      <c r="I12" s="657">
        <f t="shared" si="3"/>
        <v>1</v>
      </c>
      <c r="J12" s="170" t="s">
        <v>31</v>
      </c>
      <c r="K12" s="563" t="s">
        <v>31</v>
      </c>
    </row>
    <row r="13" spans="2:22" x14ac:dyDescent="0.45">
      <c r="B13" s="100" t="s">
        <v>52</v>
      </c>
      <c r="C13" s="96">
        <f t="shared" si="0"/>
        <v>158</v>
      </c>
      <c r="D13" s="96">
        <v>90</v>
      </c>
      <c r="E13" s="321">
        <f t="shared" si="1"/>
        <v>0.569620253164557</v>
      </c>
      <c r="F13" s="96">
        <v>1</v>
      </c>
      <c r="G13" s="452">
        <f t="shared" si="2"/>
        <v>6.3291139240506328E-3</v>
      </c>
      <c r="H13" s="446">
        <v>67</v>
      </c>
      <c r="I13" s="657">
        <f t="shared" si="3"/>
        <v>0.42405063291139239</v>
      </c>
      <c r="J13" s="170" t="s">
        <v>31</v>
      </c>
      <c r="K13" s="563" t="s">
        <v>31</v>
      </c>
    </row>
    <row r="14" spans="2:22" x14ac:dyDescent="0.45">
      <c r="B14" s="100" t="s">
        <v>13</v>
      </c>
      <c r="C14" s="96">
        <f t="shared" si="0"/>
        <v>304</v>
      </c>
      <c r="D14" s="96">
        <v>72</v>
      </c>
      <c r="E14" s="321">
        <f t="shared" si="1"/>
        <v>0.23684210526315788</v>
      </c>
      <c r="F14" s="96">
        <v>0</v>
      </c>
      <c r="G14" s="452">
        <f t="shared" si="2"/>
        <v>0</v>
      </c>
      <c r="H14" s="446">
        <v>232</v>
      </c>
      <c r="I14" s="657">
        <f t="shared" si="3"/>
        <v>0.76315789473684215</v>
      </c>
      <c r="J14" s="170" t="s">
        <v>31</v>
      </c>
      <c r="K14" s="563" t="s">
        <v>31</v>
      </c>
    </row>
    <row r="15" spans="2:22" x14ac:dyDescent="0.45">
      <c r="B15" s="100" t="s">
        <v>53</v>
      </c>
      <c r="C15" s="96">
        <f t="shared" si="0"/>
        <v>199</v>
      </c>
      <c r="D15" s="96">
        <v>157</v>
      </c>
      <c r="E15" s="321">
        <f t="shared" si="1"/>
        <v>0.78894472361809043</v>
      </c>
      <c r="F15" s="96">
        <v>2</v>
      </c>
      <c r="G15" s="452">
        <f t="shared" si="2"/>
        <v>1.0050251256281407E-2</v>
      </c>
      <c r="H15" s="446">
        <v>40</v>
      </c>
      <c r="I15" s="657">
        <f t="shared" si="3"/>
        <v>0.20100502512562815</v>
      </c>
      <c r="J15" s="170"/>
      <c r="K15" s="563" t="s">
        <v>20</v>
      </c>
    </row>
    <row r="16" spans="2:22" x14ac:dyDescent="0.45">
      <c r="B16" s="100" t="s">
        <v>54</v>
      </c>
      <c r="C16" s="96">
        <f t="shared" si="0"/>
        <v>83</v>
      </c>
      <c r="D16" s="96">
        <v>79</v>
      </c>
      <c r="E16" s="321">
        <f t="shared" si="1"/>
        <v>0.95180722891566261</v>
      </c>
      <c r="F16" s="96">
        <v>1</v>
      </c>
      <c r="G16" s="452">
        <f t="shared" si="2"/>
        <v>1.2048192771084338E-2</v>
      </c>
      <c r="H16" s="446">
        <v>3</v>
      </c>
      <c r="I16" s="657">
        <f t="shared" si="3"/>
        <v>3.614457831325301E-2</v>
      </c>
      <c r="J16" s="170" t="s">
        <v>32</v>
      </c>
      <c r="K16" s="563" t="s">
        <v>32</v>
      </c>
    </row>
    <row r="17" spans="2:22" x14ac:dyDescent="0.45">
      <c r="B17" s="100" t="s">
        <v>55</v>
      </c>
      <c r="C17" s="96">
        <f t="shared" si="0"/>
        <v>134</v>
      </c>
      <c r="D17" s="96">
        <v>131</v>
      </c>
      <c r="E17" s="321">
        <f t="shared" si="1"/>
        <v>0.97761194029850751</v>
      </c>
      <c r="F17" s="96">
        <v>0</v>
      </c>
      <c r="G17" s="452">
        <f t="shared" si="2"/>
        <v>0</v>
      </c>
      <c r="H17" s="446">
        <v>3</v>
      </c>
      <c r="I17" s="657">
        <f t="shared" si="3"/>
        <v>2.2388059701492536E-2</v>
      </c>
      <c r="J17" s="170" t="s">
        <v>32</v>
      </c>
      <c r="K17" s="563" t="s">
        <v>32</v>
      </c>
    </row>
    <row r="18" spans="2:22" x14ac:dyDescent="0.45">
      <c r="B18" s="100" t="s">
        <v>614</v>
      </c>
      <c r="C18" s="96">
        <f t="shared" si="0"/>
        <v>211</v>
      </c>
      <c r="D18" s="96">
        <v>207</v>
      </c>
      <c r="E18" s="321">
        <f t="shared" si="1"/>
        <v>0.98104265402843605</v>
      </c>
      <c r="F18" s="96">
        <v>1</v>
      </c>
      <c r="G18" s="452">
        <f t="shared" si="2"/>
        <v>4.7393364928909956E-3</v>
      </c>
      <c r="H18" s="446">
        <v>3</v>
      </c>
      <c r="I18" s="657">
        <f t="shared" si="3"/>
        <v>1.4218009478672985E-2</v>
      </c>
      <c r="J18" s="170" t="s">
        <v>32</v>
      </c>
      <c r="K18" s="563" t="s">
        <v>32</v>
      </c>
    </row>
    <row r="19" spans="2:22" x14ac:dyDescent="0.45">
      <c r="B19" s="100" t="s">
        <v>14</v>
      </c>
      <c r="C19" s="96">
        <f t="shared" si="0"/>
        <v>80</v>
      </c>
      <c r="D19" s="96">
        <v>80</v>
      </c>
      <c r="E19" s="321">
        <f>D19/C19</f>
        <v>1</v>
      </c>
      <c r="F19" s="96">
        <v>0</v>
      </c>
      <c r="G19" s="452">
        <f t="shared" si="2"/>
        <v>0</v>
      </c>
      <c r="H19" s="446">
        <v>0</v>
      </c>
      <c r="I19" s="657">
        <f t="shared" si="3"/>
        <v>0</v>
      </c>
      <c r="J19" s="170" t="s">
        <v>32</v>
      </c>
      <c r="K19" s="563" t="s">
        <v>32</v>
      </c>
    </row>
    <row r="20" spans="2:22" x14ac:dyDescent="0.45">
      <c r="B20" s="250" t="s">
        <v>76</v>
      </c>
      <c r="C20" s="164">
        <f t="shared" si="0"/>
        <v>187</v>
      </c>
      <c r="D20" s="164">
        <v>185</v>
      </c>
      <c r="E20" s="479">
        <f t="shared" si="1"/>
        <v>0.98930481283422456</v>
      </c>
      <c r="F20" s="164">
        <v>0</v>
      </c>
      <c r="G20" s="503">
        <f t="shared" si="2"/>
        <v>0</v>
      </c>
      <c r="H20" s="506">
        <v>2</v>
      </c>
      <c r="I20" s="658">
        <f t="shared" si="3"/>
        <v>1.06951871657754E-2</v>
      </c>
      <c r="J20" s="167" t="s">
        <v>32</v>
      </c>
      <c r="K20" s="564" t="s">
        <v>32</v>
      </c>
    </row>
    <row r="21" spans="2:22" x14ac:dyDescent="0.45">
      <c r="B21" s="298" t="s">
        <v>71</v>
      </c>
      <c r="C21" s="521">
        <f>SUM(C7:C20)</f>
        <v>2310</v>
      </c>
      <c r="D21" s="664">
        <f>SUM(D7:D20)</f>
        <v>1724</v>
      </c>
      <c r="E21" s="665">
        <f t="shared" si="1"/>
        <v>0.74632034632034627</v>
      </c>
      <c r="F21" s="664">
        <f>SUM(F7:F20)</f>
        <v>5</v>
      </c>
      <c r="G21" s="665">
        <f>F21/C21</f>
        <v>2.1645021645021645E-3</v>
      </c>
      <c r="H21" s="666">
        <f>SUM(H7:H20)</f>
        <v>581</v>
      </c>
      <c r="I21" s="667">
        <f>H21/C21</f>
        <v>0.25151515151515152</v>
      </c>
      <c r="J21" s="54"/>
      <c r="M21" s="64"/>
      <c r="R21" s="64"/>
    </row>
    <row r="22" spans="2:22" s="53" customFormat="1" x14ac:dyDescent="0.45">
      <c r="B22" s="101" t="s">
        <v>216</v>
      </c>
      <c r="C22" s="515">
        <f>C21-C12-C18</f>
        <v>1910</v>
      </c>
      <c r="D22" s="515">
        <f>D21-D12-D18</f>
        <v>1517</v>
      </c>
      <c r="E22" s="454">
        <f t="shared" si="1"/>
        <v>0.79424083769633513</v>
      </c>
      <c r="F22" s="515">
        <f>F21-F12-F18</f>
        <v>4</v>
      </c>
      <c r="G22" s="197">
        <f>F22/C22</f>
        <v>2.0942408376963353E-3</v>
      </c>
      <c r="H22" s="662">
        <f>H21-H12-H18</f>
        <v>389</v>
      </c>
      <c r="I22" s="668">
        <f>H22/C22</f>
        <v>0.2036649214659686</v>
      </c>
      <c r="J22" s="54"/>
      <c r="K22" s="54"/>
      <c r="M22" s="195"/>
      <c r="N22" s="195"/>
      <c r="Q22" s="195"/>
      <c r="R22" s="195"/>
    </row>
    <row r="23" spans="2:22" x14ac:dyDescent="0.45">
      <c r="B23" s="56" t="s">
        <v>559</v>
      </c>
      <c r="C23" s="56"/>
      <c r="D23" s="56"/>
      <c r="M23" s="64"/>
      <c r="P23" s="64"/>
    </row>
    <row r="24" spans="2:22" x14ac:dyDescent="0.45">
      <c r="B24" s="176" t="s">
        <v>615</v>
      </c>
      <c r="C24" s="56"/>
      <c r="D24" s="56"/>
      <c r="L24" s="64"/>
      <c r="P24" s="64"/>
      <c r="R24" s="61"/>
    </row>
    <row r="25" spans="2:22" x14ac:dyDescent="0.45">
      <c r="B25" s="72" t="s">
        <v>471</v>
      </c>
      <c r="C25" s="56"/>
      <c r="D25" s="56"/>
      <c r="L25" s="64"/>
      <c r="P25" s="64"/>
      <c r="R25" s="61"/>
    </row>
    <row r="26" spans="2:22" x14ac:dyDescent="0.45">
      <c r="B26" s="421" t="s">
        <v>468</v>
      </c>
      <c r="C26" s="56" t="s">
        <v>673</v>
      </c>
      <c r="D26" s="56"/>
      <c r="L26" s="64"/>
      <c r="P26" s="64"/>
      <c r="R26" s="61"/>
    </row>
    <row r="27" spans="2:22" x14ac:dyDescent="0.45">
      <c r="B27" s="422" t="s">
        <v>469</v>
      </c>
      <c r="C27" s="56" t="s">
        <v>674</v>
      </c>
      <c r="D27" s="56"/>
      <c r="L27" s="64"/>
      <c r="P27" s="64"/>
      <c r="R27" s="61"/>
    </row>
    <row r="28" spans="2:22" x14ac:dyDescent="0.45">
      <c r="C28" s="176"/>
      <c r="R28" s="64"/>
      <c r="S28" s="64"/>
      <c r="T28" s="64"/>
      <c r="U28" s="64"/>
      <c r="V28" s="64"/>
    </row>
    <row r="29" spans="2:22" ht="32.25" customHeight="1" x14ac:dyDescent="0.45">
      <c r="B29" s="865" t="s">
        <v>535</v>
      </c>
      <c r="C29" s="865"/>
      <c r="D29" s="865"/>
      <c r="E29" s="865"/>
      <c r="F29" s="865"/>
      <c r="G29" s="865"/>
      <c r="H29" s="865"/>
      <c r="I29" s="865"/>
      <c r="J29" s="865"/>
      <c r="K29" s="29"/>
      <c r="L29" s="29"/>
      <c r="M29" s="29"/>
      <c r="N29" s="29"/>
      <c r="O29" s="29"/>
      <c r="P29" s="14"/>
    </row>
    <row r="30" spans="2:22" x14ac:dyDescent="0.45">
      <c r="B30" s="53"/>
      <c r="D30" s="155"/>
      <c r="F30" s="155"/>
      <c r="H30" s="155"/>
      <c r="K30" s="155"/>
      <c r="N30" s="177"/>
    </row>
    <row r="31" spans="2:22" ht="39.75" customHeight="1" x14ac:dyDescent="0.45">
      <c r="B31" s="893" t="s">
        <v>57</v>
      </c>
      <c r="C31" s="140" t="s">
        <v>503</v>
      </c>
      <c r="D31" s="881" t="s">
        <v>200</v>
      </c>
      <c r="E31" s="881"/>
      <c r="F31" s="881" t="s">
        <v>201</v>
      </c>
      <c r="G31" s="881"/>
      <c r="H31" s="881" t="s">
        <v>202</v>
      </c>
      <c r="I31" s="895"/>
    </row>
    <row r="32" spans="2:22" x14ac:dyDescent="0.45">
      <c r="B32" s="894"/>
      <c r="C32" s="138" t="s">
        <v>4</v>
      </c>
      <c r="D32" s="138" t="s">
        <v>5</v>
      </c>
      <c r="E32" s="138" t="s">
        <v>48</v>
      </c>
      <c r="F32" s="138" t="s">
        <v>5</v>
      </c>
      <c r="G32" s="138" t="s">
        <v>48</v>
      </c>
      <c r="H32" s="138" t="s">
        <v>5</v>
      </c>
      <c r="I32" s="139" t="s">
        <v>48</v>
      </c>
      <c r="L32" s="177"/>
    </row>
    <row r="33" spans="2:16" x14ac:dyDescent="0.45">
      <c r="B33" s="178" t="s">
        <v>7</v>
      </c>
      <c r="C33" s="96">
        <f>(D33+F33+H33)</f>
        <v>98</v>
      </c>
      <c r="D33" s="96">
        <v>12</v>
      </c>
      <c r="E33" s="321">
        <f t="shared" ref="E33:E46" si="4">D33/C33</f>
        <v>0.12244897959183673</v>
      </c>
      <c r="F33" s="96">
        <v>81</v>
      </c>
      <c r="G33" s="321">
        <f t="shared" ref="G33:G46" si="5">F33/C33</f>
        <v>0.82653061224489799</v>
      </c>
      <c r="H33" s="96">
        <v>5</v>
      </c>
      <c r="I33" s="343">
        <f t="shared" ref="I33:I46" si="6">H33/C33</f>
        <v>5.1020408163265307E-2</v>
      </c>
      <c r="L33" s="177"/>
    </row>
    <row r="34" spans="2:16" x14ac:dyDescent="0.45">
      <c r="B34" s="178" t="s">
        <v>8</v>
      </c>
      <c r="C34" s="96">
        <f t="shared" ref="C34:C45" si="7">(D34+F34+H34)</f>
        <v>104</v>
      </c>
      <c r="D34" s="96">
        <v>12</v>
      </c>
      <c r="E34" s="321">
        <f t="shared" si="4"/>
        <v>0.11538461538461539</v>
      </c>
      <c r="F34" s="96">
        <v>80</v>
      </c>
      <c r="G34" s="321">
        <f t="shared" si="5"/>
        <v>0.76923076923076927</v>
      </c>
      <c r="H34" s="96">
        <v>12</v>
      </c>
      <c r="I34" s="343">
        <f t="shared" si="6"/>
        <v>0.11538461538461539</v>
      </c>
    </row>
    <row r="35" spans="2:16" x14ac:dyDescent="0.45">
      <c r="B35" s="178" t="s">
        <v>9</v>
      </c>
      <c r="C35" s="96">
        <f t="shared" si="7"/>
        <v>152</v>
      </c>
      <c r="D35" s="96">
        <v>14</v>
      </c>
      <c r="E35" s="321">
        <f t="shared" si="4"/>
        <v>9.2105263157894732E-2</v>
      </c>
      <c r="F35" s="96">
        <v>126</v>
      </c>
      <c r="G35" s="321">
        <f t="shared" si="5"/>
        <v>0.82894736842105265</v>
      </c>
      <c r="H35" s="96">
        <v>12</v>
      </c>
      <c r="I35" s="343">
        <f t="shared" si="6"/>
        <v>7.8947368421052627E-2</v>
      </c>
    </row>
    <row r="36" spans="2:16" x14ac:dyDescent="0.45">
      <c r="B36" s="178" t="s">
        <v>10</v>
      </c>
      <c r="C36" s="96">
        <f t="shared" si="7"/>
        <v>147</v>
      </c>
      <c r="D36" s="96">
        <v>22</v>
      </c>
      <c r="E36" s="321">
        <f t="shared" si="4"/>
        <v>0.14965986394557823</v>
      </c>
      <c r="F36" s="96">
        <v>114</v>
      </c>
      <c r="G36" s="321">
        <f t="shared" si="5"/>
        <v>0.77551020408163263</v>
      </c>
      <c r="H36" s="96">
        <v>11</v>
      </c>
      <c r="I36" s="343">
        <f t="shared" si="6"/>
        <v>7.4829931972789115E-2</v>
      </c>
    </row>
    <row r="37" spans="2:16" x14ac:dyDescent="0.45">
      <c r="B37" s="178" t="s">
        <v>11</v>
      </c>
      <c r="C37" s="96">
        <f t="shared" si="7"/>
        <v>222</v>
      </c>
      <c r="D37" s="96">
        <v>26</v>
      </c>
      <c r="E37" s="321">
        <f t="shared" si="4"/>
        <v>0.11711711711711711</v>
      </c>
      <c r="F37" s="96">
        <v>179</v>
      </c>
      <c r="G37" s="321">
        <f t="shared" si="5"/>
        <v>0.80630630630630629</v>
      </c>
      <c r="H37" s="96">
        <v>17</v>
      </c>
      <c r="I37" s="343">
        <f t="shared" si="6"/>
        <v>7.6576576576576572E-2</v>
      </c>
    </row>
    <row r="38" spans="2:16" x14ac:dyDescent="0.45">
      <c r="B38" s="178" t="s">
        <v>323</v>
      </c>
      <c r="C38" s="96">
        <f t="shared" si="7"/>
        <v>0</v>
      </c>
      <c r="D38" s="96"/>
      <c r="E38" s="321" t="e">
        <f t="shared" si="4"/>
        <v>#DIV/0!</v>
      </c>
      <c r="F38" s="96"/>
      <c r="G38" s="321" t="e">
        <f t="shared" si="5"/>
        <v>#DIV/0!</v>
      </c>
      <c r="H38" s="96"/>
      <c r="I38" s="343" t="e">
        <f t="shared" si="6"/>
        <v>#DIV/0!</v>
      </c>
    </row>
    <row r="39" spans="2:16" x14ac:dyDescent="0.45">
      <c r="B39" s="178" t="s">
        <v>373</v>
      </c>
      <c r="C39" s="96">
        <f t="shared" si="7"/>
        <v>90</v>
      </c>
      <c r="D39" s="96">
        <v>17</v>
      </c>
      <c r="E39" s="321">
        <f t="shared" si="4"/>
        <v>0.18888888888888888</v>
      </c>
      <c r="F39" s="96">
        <v>67</v>
      </c>
      <c r="G39" s="321">
        <f t="shared" si="5"/>
        <v>0.74444444444444446</v>
      </c>
      <c r="H39" s="96">
        <v>6</v>
      </c>
      <c r="I39" s="343">
        <f t="shared" si="6"/>
        <v>6.6666666666666666E-2</v>
      </c>
    </row>
    <row r="40" spans="2:16" x14ac:dyDescent="0.45">
      <c r="B40" s="178" t="s">
        <v>328</v>
      </c>
      <c r="C40" s="96">
        <f t="shared" si="7"/>
        <v>72</v>
      </c>
      <c r="D40" s="96">
        <v>15</v>
      </c>
      <c r="E40" s="321">
        <f t="shared" si="4"/>
        <v>0.20833333333333334</v>
      </c>
      <c r="F40" s="96">
        <v>57</v>
      </c>
      <c r="G40" s="321">
        <f t="shared" si="5"/>
        <v>0.79166666666666663</v>
      </c>
      <c r="H40" s="96">
        <v>0</v>
      </c>
      <c r="I40" s="343">
        <f t="shared" si="6"/>
        <v>0</v>
      </c>
    </row>
    <row r="41" spans="2:16" x14ac:dyDescent="0.45">
      <c r="B41" s="178" t="s">
        <v>53</v>
      </c>
      <c r="C41" s="96">
        <f t="shared" si="7"/>
        <v>157</v>
      </c>
      <c r="D41" s="96">
        <v>21</v>
      </c>
      <c r="E41" s="321">
        <f t="shared" si="4"/>
        <v>0.13375796178343949</v>
      </c>
      <c r="F41" s="96">
        <v>126</v>
      </c>
      <c r="G41" s="321">
        <f t="shared" si="5"/>
        <v>0.80254777070063699</v>
      </c>
      <c r="H41" s="96">
        <v>10</v>
      </c>
      <c r="I41" s="343">
        <f t="shared" si="6"/>
        <v>6.3694267515923567E-2</v>
      </c>
      <c r="P41" s="64"/>
    </row>
    <row r="42" spans="2:16" x14ac:dyDescent="0.45">
      <c r="B42" s="178" t="s">
        <v>54</v>
      </c>
      <c r="C42" s="96">
        <f t="shared" si="7"/>
        <v>79</v>
      </c>
      <c r="D42" s="96">
        <v>10</v>
      </c>
      <c r="E42" s="321">
        <f t="shared" si="4"/>
        <v>0.12658227848101267</v>
      </c>
      <c r="F42" s="96">
        <v>63</v>
      </c>
      <c r="G42" s="321">
        <f t="shared" si="5"/>
        <v>0.79746835443037978</v>
      </c>
      <c r="H42" s="96">
        <v>6</v>
      </c>
      <c r="I42" s="343">
        <f t="shared" si="6"/>
        <v>7.5949367088607597E-2</v>
      </c>
    </row>
    <row r="43" spans="2:16" x14ac:dyDescent="0.45">
      <c r="B43" s="178" t="s">
        <v>55</v>
      </c>
      <c r="C43" s="96">
        <f t="shared" si="7"/>
        <v>131</v>
      </c>
      <c r="D43" s="96">
        <v>19</v>
      </c>
      <c r="E43" s="321">
        <f t="shared" si="4"/>
        <v>0.14503816793893129</v>
      </c>
      <c r="F43" s="96">
        <v>108</v>
      </c>
      <c r="G43" s="321">
        <f t="shared" si="5"/>
        <v>0.82442748091603058</v>
      </c>
      <c r="H43" s="96">
        <v>4</v>
      </c>
      <c r="I43" s="343">
        <f t="shared" si="6"/>
        <v>3.0534351145038167E-2</v>
      </c>
    </row>
    <row r="44" spans="2:16" x14ac:dyDescent="0.45">
      <c r="B44" s="178" t="s">
        <v>326</v>
      </c>
      <c r="C44" s="96">
        <f t="shared" si="7"/>
        <v>207</v>
      </c>
      <c r="D44" s="96">
        <v>31</v>
      </c>
      <c r="E44" s="321">
        <f t="shared" si="4"/>
        <v>0.14975845410628019</v>
      </c>
      <c r="F44" s="96">
        <v>160</v>
      </c>
      <c r="G44" s="321">
        <f t="shared" si="5"/>
        <v>0.77294685990338163</v>
      </c>
      <c r="H44" s="96">
        <v>16</v>
      </c>
      <c r="I44" s="343">
        <f t="shared" si="6"/>
        <v>7.7294685990338161E-2</v>
      </c>
    </row>
    <row r="45" spans="2:16" x14ac:dyDescent="0.45">
      <c r="B45" s="178" t="s">
        <v>14</v>
      </c>
      <c r="C45" s="96">
        <f t="shared" si="7"/>
        <v>80</v>
      </c>
      <c r="D45" s="96">
        <v>10</v>
      </c>
      <c r="E45" s="321">
        <f t="shared" si="4"/>
        <v>0.125</v>
      </c>
      <c r="F45" s="96">
        <v>64</v>
      </c>
      <c r="G45" s="321">
        <f t="shared" si="5"/>
        <v>0.8</v>
      </c>
      <c r="H45" s="96">
        <v>6</v>
      </c>
      <c r="I45" s="343">
        <f t="shared" si="6"/>
        <v>7.4999999999999997E-2</v>
      </c>
    </row>
    <row r="46" spans="2:16" x14ac:dyDescent="0.45">
      <c r="B46" s="178" t="s">
        <v>76</v>
      </c>
      <c r="C46" s="96">
        <f>(D46+F46+H46)</f>
        <v>185</v>
      </c>
      <c r="D46" s="96">
        <v>31</v>
      </c>
      <c r="E46" s="321">
        <f t="shared" si="4"/>
        <v>0.16756756756756758</v>
      </c>
      <c r="F46" s="96">
        <v>136</v>
      </c>
      <c r="G46" s="321">
        <f t="shared" si="5"/>
        <v>0.73513513513513518</v>
      </c>
      <c r="H46" s="96">
        <v>18</v>
      </c>
      <c r="I46" s="343">
        <f t="shared" si="6"/>
        <v>9.7297297297297303E-2</v>
      </c>
    </row>
    <row r="47" spans="2:16" x14ac:dyDescent="0.45">
      <c r="B47" s="179" t="s">
        <v>71</v>
      </c>
      <c r="C47" s="441">
        <f>SUM(C33:C46)</f>
        <v>1724</v>
      </c>
      <c r="D47" s="669">
        <f>SUM(D33:D46)</f>
        <v>240</v>
      </c>
      <c r="E47" s="670">
        <f>D47/C47</f>
        <v>0.13921113689095127</v>
      </c>
      <c r="F47" s="669">
        <f>SUM(F33:F46)</f>
        <v>1361</v>
      </c>
      <c r="G47" s="670">
        <f>F47/C47</f>
        <v>0.78944315545243615</v>
      </c>
      <c r="H47" s="669">
        <f>SUM(H33:H46)</f>
        <v>123</v>
      </c>
      <c r="I47" s="671">
        <f>H47/C47</f>
        <v>7.1345707656612523E-2</v>
      </c>
    </row>
    <row r="48" spans="2:16" x14ac:dyDescent="0.45">
      <c r="B48" s="101" t="s">
        <v>320</v>
      </c>
      <c r="C48" s="590">
        <f>C47-C38-C39-C40-C44</f>
        <v>1355</v>
      </c>
      <c r="D48" s="590">
        <f>D47-D38-D39-D40-D44</f>
        <v>177</v>
      </c>
      <c r="E48" s="454">
        <f>D48/C48</f>
        <v>0.13062730627306274</v>
      </c>
      <c r="F48" s="590">
        <f>F47-F38-F39-F40-F44</f>
        <v>1077</v>
      </c>
      <c r="G48" s="197">
        <f>F48/C48</f>
        <v>0.7948339483394834</v>
      </c>
      <c r="H48" s="590">
        <f>H47-H38-H39-H40-H44</f>
        <v>101</v>
      </c>
      <c r="I48" s="672">
        <f>H48/C48</f>
        <v>7.4538745387453878E-2</v>
      </c>
    </row>
    <row r="49" spans="2:19" x14ac:dyDescent="0.45">
      <c r="B49" s="56" t="s">
        <v>555</v>
      </c>
      <c r="O49" s="64"/>
      <c r="R49" s="64"/>
      <c r="S49" s="64"/>
    </row>
    <row r="50" spans="2:19" x14ac:dyDescent="0.45">
      <c r="B50" s="56" t="s">
        <v>198</v>
      </c>
      <c r="O50" s="64"/>
      <c r="R50" s="64"/>
    </row>
    <row r="51" spans="2:19" ht="27" customHeight="1" x14ac:dyDescent="0.45">
      <c r="B51" s="892" t="s">
        <v>616</v>
      </c>
      <c r="C51" s="892"/>
      <c r="D51" s="892"/>
      <c r="E51" s="892"/>
      <c r="F51" s="892"/>
      <c r="G51" s="892"/>
      <c r="H51" s="892"/>
      <c r="I51" s="892"/>
    </row>
    <row r="52" spans="2:19" x14ac:dyDescent="0.45">
      <c r="B52" s="421" t="s">
        <v>468</v>
      </c>
      <c r="C52" s="56" t="s">
        <v>673</v>
      </c>
      <c r="D52" s="222"/>
      <c r="E52" s="222"/>
      <c r="F52" s="222"/>
      <c r="G52" s="222"/>
      <c r="H52" s="222"/>
      <c r="I52" s="222"/>
    </row>
    <row r="53" spans="2:19" x14ac:dyDescent="0.45">
      <c r="B53" s="422" t="s">
        <v>469</v>
      </c>
      <c r="C53" s="56" t="s">
        <v>674</v>
      </c>
      <c r="D53" s="222"/>
      <c r="E53" s="222"/>
      <c r="F53" s="222"/>
      <c r="G53" s="222"/>
      <c r="H53" s="222"/>
      <c r="I53" s="222"/>
    </row>
    <row r="54" spans="2:19" x14ac:dyDescent="0.45">
      <c r="B54" s="222"/>
      <c r="C54" s="222"/>
      <c r="D54" s="222"/>
      <c r="E54" s="222"/>
      <c r="F54" s="222"/>
      <c r="G54" s="222"/>
    </row>
    <row r="55" spans="2:19" ht="30" customHeight="1" x14ac:dyDescent="0.45">
      <c r="B55" s="865" t="s">
        <v>536</v>
      </c>
      <c r="C55" s="865"/>
      <c r="D55" s="865"/>
      <c r="E55" s="865"/>
      <c r="F55" s="865"/>
      <c r="G55" s="865"/>
      <c r="H55" s="865"/>
      <c r="I55" s="865"/>
      <c r="J55" s="865"/>
    </row>
    <row r="56" spans="2:19" x14ac:dyDescent="0.45">
      <c r="B56" s="53"/>
      <c r="D56" s="155"/>
      <c r="F56" s="155"/>
      <c r="H56" s="155"/>
    </row>
    <row r="57" spans="2:19" ht="34.9" x14ac:dyDescent="0.45">
      <c r="B57" s="893" t="s">
        <v>57</v>
      </c>
      <c r="C57" s="140" t="s">
        <v>503</v>
      </c>
      <c r="D57" s="881" t="s">
        <v>200</v>
      </c>
      <c r="E57" s="881"/>
      <c r="F57" s="881" t="s">
        <v>201</v>
      </c>
      <c r="G57" s="881"/>
      <c r="H57" s="881" t="s">
        <v>202</v>
      </c>
      <c r="I57" s="895"/>
    </row>
    <row r="58" spans="2:19" x14ac:dyDescent="0.45">
      <c r="B58" s="894"/>
      <c r="C58" s="138" t="s">
        <v>4</v>
      </c>
      <c r="D58" s="138" t="s">
        <v>5</v>
      </c>
      <c r="E58" s="138" t="s">
        <v>48</v>
      </c>
      <c r="F58" s="138" t="s">
        <v>5</v>
      </c>
      <c r="G58" s="138" t="s">
        <v>48</v>
      </c>
      <c r="H58" s="138" t="s">
        <v>5</v>
      </c>
      <c r="I58" s="139" t="s">
        <v>48</v>
      </c>
    </row>
    <row r="59" spans="2:19" x14ac:dyDescent="0.45">
      <c r="B59" s="178" t="s">
        <v>7</v>
      </c>
      <c r="C59" s="96">
        <f>(D59+F59+H59)</f>
        <v>85</v>
      </c>
      <c r="D59" s="96">
        <v>5</v>
      </c>
      <c r="E59" s="321">
        <f t="shared" ref="E59:E72" si="8">D59/C59</f>
        <v>5.8823529411764705E-2</v>
      </c>
      <c r="F59" s="96">
        <v>75</v>
      </c>
      <c r="G59" s="321">
        <f t="shared" ref="G59:G72" si="9">F59/C59</f>
        <v>0.88235294117647056</v>
      </c>
      <c r="H59" s="96">
        <v>5</v>
      </c>
      <c r="I59" s="343">
        <f t="shared" ref="I59:I72" si="10">H59/C59</f>
        <v>5.8823529411764705E-2</v>
      </c>
    </row>
    <row r="60" spans="2:19" x14ac:dyDescent="0.45">
      <c r="B60" s="178" t="s">
        <v>8</v>
      </c>
      <c r="C60" s="96">
        <f t="shared" ref="C60:C72" si="11">(D60+F60+H60)</f>
        <v>96</v>
      </c>
      <c r="D60" s="96">
        <v>4</v>
      </c>
      <c r="E60" s="321">
        <f t="shared" si="8"/>
        <v>4.1666666666666664E-2</v>
      </c>
      <c r="F60" s="96">
        <v>80</v>
      </c>
      <c r="G60" s="321">
        <f t="shared" si="9"/>
        <v>0.83333333333333337</v>
      </c>
      <c r="H60" s="96">
        <v>12</v>
      </c>
      <c r="I60" s="343">
        <f t="shared" si="10"/>
        <v>0.125</v>
      </c>
    </row>
    <row r="61" spans="2:19" x14ac:dyDescent="0.45">
      <c r="B61" s="178" t="s">
        <v>9</v>
      </c>
      <c r="C61" s="96">
        <f t="shared" si="11"/>
        <v>134</v>
      </c>
      <c r="D61" s="96">
        <v>5</v>
      </c>
      <c r="E61" s="321">
        <f t="shared" si="8"/>
        <v>3.7313432835820892E-2</v>
      </c>
      <c r="F61" s="96">
        <v>118</v>
      </c>
      <c r="G61" s="321">
        <f t="shared" si="9"/>
        <v>0.88059701492537312</v>
      </c>
      <c r="H61" s="96">
        <v>11</v>
      </c>
      <c r="I61" s="343">
        <f t="shared" si="10"/>
        <v>8.2089552238805971E-2</v>
      </c>
    </row>
    <row r="62" spans="2:19" x14ac:dyDescent="0.45">
      <c r="B62" s="178" t="s">
        <v>10</v>
      </c>
      <c r="C62" s="96">
        <f t="shared" si="11"/>
        <v>123</v>
      </c>
      <c r="D62" s="96">
        <v>5</v>
      </c>
      <c r="E62" s="321">
        <f t="shared" si="8"/>
        <v>4.065040650406504E-2</v>
      </c>
      <c r="F62" s="96">
        <v>107</v>
      </c>
      <c r="G62" s="321">
        <f t="shared" si="9"/>
        <v>0.86991869918699183</v>
      </c>
      <c r="H62" s="96">
        <v>11</v>
      </c>
      <c r="I62" s="343">
        <f t="shared" si="10"/>
        <v>8.943089430894309E-2</v>
      </c>
    </row>
    <row r="63" spans="2:19" x14ac:dyDescent="0.45">
      <c r="B63" s="178" t="s">
        <v>11</v>
      </c>
      <c r="C63" s="96">
        <f t="shared" si="11"/>
        <v>198</v>
      </c>
      <c r="D63" s="96">
        <v>10</v>
      </c>
      <c r="E63" s="321">
        <f t="shared" si="8"/>
        <v>5.0505050505050504E-2</v>
      </c>
      <c r="F63" s="96">
        <v>171</v>
      </c>
      <c r="G63" s="321">
        <f t="shared" si="9"/>
        <v>0.86363636363636365</v>
      </c>
      <c r="H63" s="96">
        <v>17</v>
      </c>
      <c r="I63" s="343">
        <f t="shared" si="10"/>
        <v>8.5858585858585856E-2</v>
      </c>
    </row>
    <row r="64" spans="2:19" x14ac:dyDescent="0.45">
      <c r="B64" s="178" t="s">
        <v>323</v>
      </c>
      <c r="C64" s="96">
        <f t="shared" si="11"/>
        <v>0</v>
      </c>
      <c r="D64" s="96"/>
      <c r="E64" s="321" t="e">
        <f t="shared" si="8"/>
        <v>#DIV/0!</v>
      </c>
      <c r="F64" s="96"/>
      <c r="G64" s="321" t="e">
        <f t="shared" si="9"/>
        <v>#DIV/0!</v>
      </c>
      <c r="H64" s="96"/>
      <c r="I64" s="343" t="e">
        <f t="shared" si="10"/>
        <v>#DIV/0!</v>
      </c>
    </row>
    <row r="65" spans="2:20" x14ac:dyDescent="0.45">
      <c r="B65" s="178" t="s">
        <v>373</v>
      </c>
      <c r="C65" s="96">
        <f t="shared" si="11"/>
        <v>73</v>
      </c>
      <c r="D65" s="96">
        <v>7</v>
      </c>
      <c r="E65" s="321">
        <f t="shared" si="8"/>
        <v>9.5890410958904104E-2</v>
      </c>
      <c r="F65" s="96">
        <v>60</v>
      </c>
      <c r="G65" s="321">
        <f t="shared" si="9"/>
        <v>0.82191780821917804</v>
      </c>
      <c r="H65" s="96">
        <v>6</v>
      </c>
      <c r="I65" s="343">
        <f t="shared" si="10"/>
        <v>8.2191780821917804E-2</v>
      </c>
    </row>
    <row r="66" spans="2:20" x14ac:dyDescent="0.45">
      <c r="B66" s="178" t="s">
        <v>328</v>
      </c>
      <c r="C66" s="96">
        <f t="shared" si="11"/>
        <v>60</v>
      </c>
      <c r="D66" s="96">
        <v>4</v>
      </c>
      <c r="E66" s="321">
        <f t="shared" si="8"/>
        <v>6.6666666666666666E-2</v>
      </c>
      <c r="F66" s="96">
        <v>56</v>
      </c>
      <c r="G66" s="321">
        <f t="shared" si="9"/>
        <v>0.93333333333333335</v>
      </c>
      <c r="H66" s="96">
        <v>0</v>
      </c>
      <c r="I66" s="343">
        <f t="shared" si="10"/>
        <v>0</v>
      </c>
    </row>
    <row r="67" spans="2:20" x14ac:dyDescent="0.45">
      <c r="B67" s="178" t="s">
        <v>53</v>
      </c>
      <c r="C67" s="96">
        <f t="shared" si="11"/>
        <v>138</v>
      </c>
      <c r="D67" s="96">
        <v>7</v>
      </c>
      <c r="E67" s="321">
        <f t="shared" si="8"/>
        <v>5.0724637681159424E-2</v>
      </c>
      <c r="F67" s="96">
        <v>121</v>
      </c>
      <c r="G67" s="321">
        <f t="shared" si="9"/>
        <v>0.87681159420289856</v>
      </c>
      <c r="H67" s="96">
        <v>10</v>
      </c>
      <c r="I67" s="343">
        <f t="shared" si="10"/>
        <v>7.2463768115942032E-2</v>
      </c>
    </row>
    <row r="68" spans="2:20" x14ac:dyDescent="0.45">
      <c r="B68" s="178" t="s">
        <v>54</v>
      </c>
      <c r="C68" s="96">
        <f t="shared" si="11"/>
        <v>68</v>
      </c>
      <c r="D68" s="96">
        <v>4</v>
      </c>
      <c r="E68" s="321">
        <f t="shared" si="8"/>
        <v>5.8823529411764705E-2</v>
      </c>
      <c r="F68" s="96">
        <v>58</v>
      </c>
      <c r="G68" s="321">
        <f t="shared" si="9"/>
        <v>0.8529411764705882</v>
      </c>
      <c r="H68" s="96">
        <v>6</v>
      </c>
      <c r="I68" s="343">
        <f t="shared" si="10"/>
        <v>8.8235294117647065E-2</v>
      </c>
    </row>
    <row r="69" spans="2:20" x14ac:dyDescent="0.45">
      <c r="B69" s="178" t="s">
        <v>55</v>
      </c>
      <c r="C69" s="96">
        <f t="shared" si="11"/>
        <v>114</v>
      </c>
      <c r="D69" s="96">
        <v>6</v>
      </c>
      <c r="E69" s="321">
        <f t="shared" si="8"/>
        <v>5.2631578947368418E-2</v>
      </c>
      <c r="F69" s="96">
        <v>104</v>
      </c>
      <c r="G69" s="321">
        <f t="shared" si="9"/>
        <v>0.91228070175438591</v>
      </c>
      <c r="H69" s="96">
        <v>4</v>
      </c>
      <c r="I69" s="343">
        <f t="shared" si="10"/>
        <v>3.5087719298245612E-2</v>
      </c>
    </row>
    <row r="70" spans="2:20" x14ac:dyDescent="0.45">
      <c r="B70" s="178" t="s">
        <v>326</v>
      </c>
      <c r="C70" s="96">
        <f t="shared" si="11"/>
        <v>183</v>
      </c>
      <c r="D70" s="96">
        <v>16</v>
      </c>
      <c r="E70" s="321">
        <f t="shared" si="8"/>
        <v>8.7431693989071038E-2</v>
      </c>
      <c r="F70" s="96">
        <v>151</v>
      </c>
      <c r="G70" s="321">
        <f t="shared" si="9"/>
        <v>0.82513661202185795</v>
      </c>
      <c r="H70" s="96">
        <v>16</v>
      </c>
      <c r="I70" s="343">
        <f t="shared" si="10"/>
        <v>8.7431693989071038E-2</v>
      </c>
    </row>
    <row r="71" spans="2:20" x14ac:dyDescent="0.45">
      <c r="B71" s="178" t="s">
        <v>14</v>
      </c>
      <c r="C71" s="96">
        <f t="shared" si="11"/>
        <v>69</v>
      </c>
      <c r="D71" s="96">
        <v>3</v>
      </c>
      <c r="E71" s="321">
        <f t="shared" si="8"/>
        <v>4.3478260869565216E-2</v>
      </c>
      <c r="F71" s="96">
        <v>60</v>
      </c>
      <c r="G71" s="321">
        <f t="shared" si="9"/>
        <v>0.86956521739130432</v>
      </c>
      <c r="H71" s="96">
        <v>6</v>
      </c>
      <c r="I71" s="343">
        <f t="shared" si="10"/>
        <v>8.6956521739130432E-2</v>
      </c>
      <c r="T71" s="64"/>
    </row>
    <row r="72" spans="2:20" x14ac:dyDescent="0.45">
      <c r="B72" s="178" t="s">
        <v>76</v>
      </c>
      <c r="C72" s="96">
        <f t="shared" si="11"/>
        <v>152</v>
      </c>
      <c r="D72" s="96">
        <v>10</v>
      </c>
      <c r="E72" s="321">
        <f t="shared" si="8"/>
        <v>6.5789473684210523E-2</v>
      </c>
      <c r="F72" s="96">
        <v>124</v>
      </c>
      <c r="G72" s="321">
        <f t="shared" si="9"/>
        <v>0.81578947368421051</v>
      </c>
      <c r="H72" s="96">
        <v>18</v>
      </c>
      <c r="I72" s="343">
        <f t="shared" si="10"/>
        <v>0.11842105263157894</v>
      </c>
    </row>
    <row r="73" spans="2:20" x14ac:dyDescent="0.45">
      <c r="B73" s="179" t="s">
        <v>71</v>
      </c>
      <c r="C73" s="441">
        <f>SUM(C59:C72)</f>
        <v>1493</v>
      </c>
      <c r="D73" s="669">
        <f>SUM(D59:D72)</f>
        <v>86</v>
      </c>
      <c r="E73" s="670">
        <f>D73/C73</f>
        <v>5.7602143335565972E-2</v>
      </c>
      <c r="F73" s="669">
        <f>SUM(F59:F72)</f>
        <v>1285</v>
      </c>
      <c r="G73" s="670">
        <f>F73/C73</f>
        <v>0.86068318821165435</v>
      </c>
      <c r="H73" s="669">
        <f>SUM(H59:H72)</f>
        <v>122</v>
      </c>
      <c r="I73" s="671">
        <f>H73/C73</f>
        <v>8.1714668452779637E-2</v>
      </c>
    </row>
    <row r="74" spans="2:20" x14ac:dyDescent="0.45">
      <c r="B74" s="101" t="s">
        <v>320</v>
      </c>
      <c r="C74" s="590">
        <f>C73-C64-C65-C66-C70</f>
        <v>1177</v>
      </c>
      <c r="D74" s="590">
        <f>D73-D64-D65-D66-D70</f>
        <v>59</v>
      </c>
      <c r="E74" s="454">
        <f>D74/C74</f>
        <v>5.0127442650807139E-2</v>
      </c>
      <c r="F74" s="590">
        <f>F73-F64-F65-F66-F70</f>
        <v>1018</v>
      </c>
      <c r="G74" s="197">
        <f>F74/C74</f>
        <v>0.86491079014443495</v>
      </c>
      <c r="H74" s="590">
        <f>H73-H64-H65-H66-H70</f>
        <v>100</v>
      </c>
      <c r="I74" s="672">
        <f>H74/C74</f>
        <v>8.4961767204757857E-2</v>
      </c>
      <c r="M74" s="64"/>
      <c r="P74" s="64"/>
    </row>
    <row r="75" spans="2:20" x14ac:dyDescent="0.45">
      <c r="B75" s="56" t="s">
        <v>555</v>
      </c>
    </row>
    <row r="76" spans="2:20" x14ac:dyDescent="0.45">
      <c r="B76" s="56" t="s">
        <v>199</v>
      </c>
      <c r="M76" s="64"/>
      <c r="P76" s="64"/>
      <c r="Q76" s="64"/>
    </row>
    <row r="77" spans="2:20" ht="25.5" customHeight="1" x14ac:dyDescent="0.45">
      <c r="B77" s="892" t="s">
        <v>616</v>
      </c>
      <c r="C77" s="892"/>
      <c r="D77" s="892"/>
      <c r="E77" s="892"/>
      <c r="F77" s="892"/>
      <c r="G77" s="892"/>
      <c r="H77" s="892"/>
      <c r="I77" s="892"/>
    </row>
    <row r="78" spans="2:20" x14ac:dyDescent="0.45">
      <c r="B78" s="421" t="s">
        <v>468</v>
      </c>
      <c r="C78" s="56" t="s">
        <v>673</v>
      </c>
    </row>
    <row r="79" spans="2:20" x14ac:dyDescent="0.45">
      <c r="B79" s="422" t="s">
        <v>469</v>
      </c>
      <c r="C79" s="56" t="s">
        <v>674</v>
      </c>
    </row>
  </sheetData>
  <mergeCells count="19">
    <mergeCell ref="B77:I77"/>
    <mergeCell ref="K5:K6"/>
    <mergeCell ref="B3:K3"/>
    <mergeCell ref="J5:J6"/>
    <mergeCell ref="B57:B58"/>
    <mergeCell ref="D57:E57"/>
    <mergeCell ref="F57:G57"/>
    <mergeCell ref="H57:I57"/>
    <mergeCell ref="B5:B6"/>
    <mergeCell ref="D5:E5"/>
    <mergeCell ref="F5:G5"/>
    <mergeCell ref="H5:I5"/>
    <mergeCell ref="B31:B32"/>
    <mergeCell ref="D31:E31"/>
    <mergeCell ref="F31:G31"/>
    <mergeCell ref="H31:I31"/>
    <mergeCell ref="B29:J29"/>
    <mergeCell ref="B55:J55"/>
    <mergeCell ref="B51:I51"/>
  </mergeCells>
  <conditionalFormatting sqref="C33:C46">
    <cfRule type="cellIs" dxfId="541" priority="28" operator="lessThan">
      <formula>10</formula>
    </cfRule>
  </conditionalFormatting>
  <conditionalFormatting sqref="C59:C72">
    <cfRule type="cellIs" dxfId="540" priority="27" operator="lessThan">
      <formula>10</formula>
    </cfRule>
  </conditionalFormatting>
  <conditionalFormatting sqref="E7:E20">
    <cfRule type="top10" dxfId="539" priority="25" bottom="1" rank="1"/>
    <cfRule type="top10" dxfId="538" priority="26" rank="1"/>
  </conditionalFormatting>
  <conditionalFormatting sqref="E33:E46">
    <cfRule type="top10" dxfId="537" priority="23" bottom="1" rank="1"/>
    <cfRule type="top10" dxfId="536" priority="24" rank="1"/>
  </conditionalFormatting>
  <conditionalFormatting sqref="E59:E72">
    <cfRule type="top10" dxfId="535" priority="17" bottom="1" rank="1"/>
    <cfRule type="top10" dxfId="534" priority="18" rank="1"/>
  </conditionalFormatting>
  <conditionalFormatting sqref="G33:G46">
    <cfRule type="top10" dxfId="533" priority="21" bottom="1" rank="1"/>
    <cfRule type="top10" dxfId="532" priority="22" rank="1"/>
  </conditionalFormatting>
  <conditionalFormatting sqref="G59:G72">
    <cfRule type="top10" dxfId="531" priority="15" bottom="1" rank="1"/>
    <cfRule type="top10" dxfId="530" priority="16" rank="1"/>
  </conditionalFormatting>
  <conditionalFormatting sqref="I33:I46">
    <cfRule type="top10" dxfId="529" priority="19" bottom="1" rank="1"/>
    <cfRule type="top10" dxfId="528" priority="20" rank="1"/>
  </conditionalFormatting>
  <conditionalFormatting sqref="I59:I72">
    <cfRule type="top10" dxfId="527" priority="13" bottom="1" rank="1"/>
    <cfRule type="top10" dxfId="526" priority="14" rank="1"/>
  </conditionalFormatting>
  <conditionalFormatting sqref="J7:K20">
    <cfRule type="cellIs" dxfId="525" priority="1" operator="equal">
      <formula>"Positive alert"</formula>
    </cfRule>
    <cfRule type="cellIs" dxfId="524" priority="2" operator="equal">
      <formula>"Negative alert"</formula>
    </cfRule>
    <cfRule type="cellIs" dxfId="523" priority="3" operator="equal">
      <formula>"Negative outlier"</formula>
    </cfRule>
    <cfRule type="cellIs" dxfId="522" priority="4" operator="equal">
      <formula>"Positive outlier"</formula>
    </cfRule>
    <cfRule type="cellIs" dxfId="521" priority="5" operator="equal">
      <formula>"Negative alert x2"</formula>
    </cfRule>
    <cfRule type="cellIs" dxfId="520" priority="6" operator="equal">
      <formula>"Positive alert x2"</formula>
    </cfRule>
  </conditionalFormatting>
  <hyperlinks>
    <hyperlink ref="B1" location="TOC!A1" display="TOC" xr:uid="{00000000-0004-0000-0B00-000000000000}"/>
  </hyperlinks>
  <pageMargins left="0.70866141732283472" right="0.70866141732283472" top="0.74803149606299213" bottom="0.74803149606299213" header="0.31496062992125984" footer="0.31496062992125984"/>
  <pageSetup paperSize="9" scale="61" orientation="landscape" r:id="rId1"/>
  <headerFooter>
    <oddHeader>&amp;C&amp;F</oddHeader>
    <oddFooter>&amp;C&amp;A
Page &amp;P of &amp;N</oddFooter>
  </headerFooter>
  <rowBreaks count="1" manualBreakCount="1">
    <brk id="54" min="1" max="10" man="1"/>
  </rowBreaks>
  <colBreaks count="1" manualBreakCount="1">
    <brk id="11"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TOC</vt:lpstr>
      <vt:lpstr>CRANE Project Team</vt:lpstr>
      <vt:lpstr>Cleft Services</vt:lpstr>
      <vt:lpstr>Indicators</vt:lpstr>
      <vt:lpstr>2022-24 births_Outlier status </vt:lpstr>
      <vt:lpstr>Registrations 2022-24</vt:lpstr>
      <vt:lpstr>Patient characteristics 2022-24</vt:lpstr>
      <vt:lpstr>Gestation 2022-24</vt:lpstr>
      <vt:lpstr>Birthweight 2022-24</vt:lpstr>
      <vt:lpstr>Diagnosis times 2022-24</vt:lpstr>
      <vt:lpstr>Diagnosis times CPO 2022-24</vt:lpstr>
      <vt:lpstr>Referral 2022-24</vt:lpstr>
      <vt:lpstr>Contact &amp; visit 2022-24</vt:lpstr>
      <vt:lpstr>Consent 2022-24</vt:lpstr>
      <vt:lpstr>2016-18 births_Outlier status</vt:lpstr>
      <vt:lpstr>Consent 2016-18</vt:lpstr>
      <vt:lpstr>Child growth 2016-18</vt:lpstr>
      <vt:lpstr>Dental health 2016-18</vt:lpstr>
      <vt:lpstr>Facial growth 2016-18</vt:lpstr>
      <vt:lpstr>Speech 2016-18</vt:lpstr>
      <vt:lpstr>16-CAPS-A Speech paramts</vt:lpstr>
      <vt:lpstr>Psychology 2016-18</vt:lpstr>
      <vt:lpstr>Data comp_outcomes by pt charac</vt:lpstr>
      <vt:lpstr>Audit age checks</vt:lpstr>
      <vt:lpstr>Reasons outcome not coll</vt:lpstr>
      <vt:lpstr>Governance &amp; Funding</vt:lpstr>
      <vt:lpstr>'CRANE Project Team'!_Toc56543160</vt:lpstr>
      <vt:lpstr>'16-CAPS-A Speech paramts'!Print_Area</vt:lpstr>
      <vt:lpstr>'Birthweight 2022-24'!Print_Area</vt:lpstr>
      <vt:lpstr>'Child growth 2016-18'!Print_Area</vt:lpstr>
      <vt:lpstr>'Cleft Services'!Print_Area</vt:lpstr>
      <vt:lpstr>'Consent 2016-18'!Print_Area</vt:lpstr>
      <vt:lpstr>'Consent 2022-24'!Print_Area</vt:lpstr>
      <vt:lpstr>'Contact &amp; visit 2022-24'!Print_Area</vt:lpstr>
      <vt:lpstr>'CRANE Project Team'!Print_Area</vt:lpstr>
      <vt:lpstr>'Data comp_outcomes by pt charac'!Print_Area</vt:lpstr>
      <vt:lpstr>'Dental health 2016-18'!Print_Area</vt:lpstr>
      <vt:lpstr>'Diagnosis times 2022-24'!Print_Area</vt:lpstr>
      <vt:lpstr>'Diagnosis times CPO 2022-24'!Print_Area</vt:lpstr>
      <vt:lpstr>'Facial growth 2016-18'!Print_Area</vt:lpstr>
      <vt:lpstr>'Gestation 2022-24'!Print_Area</vt:lpstr>
      <vt:lpstr>'Governance &amp; Funding'!Print_Area</vt:lpstr>
      <vt:lpstr>Indicators!Print_Area</vt:lpstr>
      <vt:lpstr>'Patient characteristics 2022-24'!Print_Area</vt:lpstr>
      <vt:lpstr>'Psychology 2016-18'!Print_Area</vt:lpstr>
      <vt:lpstr>'Reasons outcome not coll'!Print_Area</vt:lpstr>
      <vt:lpstr>'Referral 2022-24'!Print_Area</vt:lpstr>
      <vt:lpstr>'Registrations 2022-24'!Print_Area</vt:lpstr>
      <vt:lpstr>'Speech 2016-18'!Print_Area</vt:lpstr>
      <vt:lpstr>TOC!Print_Area</vt:lpstr>
      <vt:lpstr>Indicators!Print_Titles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Fitzsimons, Kate</dc:creator>
  <cp:lastModifiedBy>Kate Fitzsimons</cp:lastModifiedBy>
  <cp:lastPrinted>2025-11-27T14:52:32Z</cp:lastPrinted>
  <dcterms:created xsi:type="dcterms:W3CDTF">2021-04-12T21:52:50Z</dcterms:created>
  <dcterms:modified xsi:type="dcterms:W3CDTF">2025-12-08T13:16:57Z</dcterms:modified>
</cp:coreProperties>
</file>