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W:\CRANE Project\Annual Reports\2024-Annual Report-Analyses\"/>
    </mc:Choice>
  </mc:AlternateContent>
  <xr:revisionPtr revIDLastSave="0" documentId="13_ncr:1_{43DBBD55-9342-4B68-8CC8-38ADF591C5B4}" xr6:coauthVersionLast="47" xr6:coauthVersionMax="47" xr10:uidLastSave="{00000000-0000-0000-0000-000000000000}"/>
  <bookViews>
    <workbookView xWindow="-120" yWindow="-120" windowWidth="29040" windowHeight="15840" tabRatio="944" xr2:uid="{00000000-000D-0000-FFFF-FFFF00000000}"/>
  </bookViews>
  <sheets>
    <sheet name="TOC" sheetId="34" r:id="rId1"/>
    <sheet name="CRANE Project Team" sheetId="36" r:id="rId2"/>
    <sheet name="Cleft Services" sheetId="39" r:id="rId3"/>
    <sheet name="Indicators" sheetId="38" r:id="rId4"/>
    <sheet name="Alerts &amp; outliers 1 page" sheetId="64" state="hidden" r:id="rId5"/>
    <sheet name="2021-23 births_Outlier status" sheetId="67" r:id="rId6"/>
    <sheet name=" Consent 2021-23" sheetId="16" r:id="rId7"/>
    <sheet name="Registrations 2021-23" sheetId="46" r:id="rId8"/>
    <sheet name="Patient characteristics 2021-23" sheetId="47" r:id="rId9"/>
    <sheet name="Gestation 2021-23" sheetId="53" r:id="rId10"/>
    <sheet name="Birth weight 2021-23" sheetId="54" r:id="rId11"/>
    <sheet name="Diagnosis  times 2021-23" sheetId="44" r:id="rId12"/>
    <sheet name="Diagnosis times CPO 2021-23" sheetId="45" r:id="rId13"/>
    <sheet name="Referral 2021-23" sheetId="58" r:id="rId14"/>
    <sheet name="Contact &amp; visit 2021-23" sheetId="59" r:id="rId15"/>
    <sheet name="2015-17 births_Outlier status" sheetId="68" r:id="rId16"/>
    <sheet name="Consent 2015-17" sheetId="63" r:id="rId17"/>
    <sheet name="Patient characteristics 2015-17" sheetId="61" state="hidden" r:id="rId18"/>
    <sheet name="Child growth 2015-17" sheetId="18" r:id="rId19"/>
    <sheet name="Dental health 2015-17" sheetId="60" r:id="rId20"/>
    <sheet name="Facial growth 2015-17" sheetId="23" r:id="rId21"/>
    <sheet name="Speech 2015-17" sheetId="24" r:id="rId22"/>
    <sheet name="16-CAPS-A Speech paramts" sheetId="66" r:id="rId23"/>
    <sheet name="Psychology 2015-17" sheetId="26" r:id="rId24"/>
    <sheet name="Audit age checks" sheetId="65" r:id="rId25"/>
    <sheet name="Reasons outcome not coll" sheetId="31" r:id="rId26"/>
    <sheet name="HES codes" sheetId="40" state="hidden" r:id="rId27"/>
    <sheet name="Multiple Deprivation" sheetId="69" r:id="rId28"/>
    <sheet name="Newborn Hearing Screening Prog" sheetId="71" r:id="rId29"/>
    <sheet name="Governance &amp; Funding" sheetId="37" r:id="rId30"/>
  </sheets>
  <definedNames>
    <definedName name="_xlnm._FilterDatabase" localSheetId="3" hidden="1">Indicators!$B$13:$K$43</definedName>
    <definedName name="_ftn1" localSheetId="0">TOC!#REF!</definedName>
    <definedName name="_ftnref1" localSheetId="27">'Multiple Deprivation'!#REF!</definedName>
    <definedName name="_ftnref2" localSheetId="27">'Multiple Deprivation'!#REF!</definedName>
    <definedName name="_ftnref3" localSheetId="27">'Multiple Deprivation'!#REF!</definedName>
    <definedName name="_ftnref4" localSheetId="27">'Multiple Deprivation'!#REF!</definedName>
    <definedName name="_Toc54947398" localSheetId="26">'HES codes'!$B$3</definedName>
    <definedName name="_Toc56543160" localSheetId="1">'CRANE Project Team'!$B$3</definedName>
    <definedName name="_Toc56543162" localSheetId="29">'Governance &amp; Funding'!#REF!</definedName>
    <definedName name="_xlnm.Print_Area" localSheetId="6">' Consent 2021-23'!$B$3:$N$26</definedName>
    <definedName name="_xlnm.Print_Area" localSheetId="22">'16-CAPS-A Speech paramts'!$B$3:$K$42</definedName>
    <definedName name="_xlnm.Print_Area" localSheetId="4">'Alerts &amp; outliers 1 page'!$B$3:$V$39</definedName>
    <definedName name="_xlnm.Print_Area" localSheetId="10">'Birth weight 2021-23'!$B$3:$K$76</definedName>
    <definedName name="_xlnm.Print_Area" localSheetId="18">'Child growth 2015-17'!$B$3:$Q$56</definedName>
    <definedName name="_xlnm.Print_Area" localSheetId="2">'Cleft Services'!$B$3:$F$30</definedName>
    <definedName name="_xlnm.Print_Area" localSheetId="16">'Consent 2015-17'!$A$1:$O$29</definedName>
    <definedName name="_xlnm.Print_Area" localSheetId="14">'Contact &amp; visit 2021-23'!$B$3:$R$27</definedName>
    <definedName name="_xlnm.Print_Area" localSheetId="1">'CRANE Project Team'!$B$3:$D$11</definedName>
    <definedName name="_xlnm.Print_Area" localSheetId="19">'Dental health 2015-17'!$B$3:$M$84</definedName>
    <definedName name="_xlnm.Print_Area" localSheetId="11">'Diagnosis  times 2021-23'!$B$3:$J$53</definedName>
    <definedName name="_xlnm.Print_Area" localSheetId="12">'Diagnosis times CPO 2021-23'!$B$3:$Z$27</definedName>
    <definedName name="_xlnm.Print_Area" localSheetId="20">'Facial growth 2015-17'!$B$3:$O$82</definedName>
    <definedName name="_xlnm.Print_Area" localSheetId="9">'Gestation 2021-23'!$B$3:$K$50</definedName>
    <definedName name="_xlnm.Print_Area" localSheetId="29">'Governance &amp; Funding'!$B$3:$B$15</definedName>
    <definedName name="_xlnm.Print_Area" localSheetId="26">'HES codes'!$B$3:$C$15</definedName>
    <definedName name="_xlnm.Print_Area" localSheetId="3">Indicators!$B$3:$K$43</definedName>
    <definedName name="_xlnm.Print_Area" localSheetId="17">'Patient characteristics 2015-17'!$A$1:$T$111</definedName>
    <definedName name="_xlnm.Print_Area" localSheetId="8">'Patient characteristics 2021-23'!$B$3:$S$90</definedName>
    <definedName name="_xlnm.Print_Area" localSheetId="23">'Psychology 2015-17'!$B$3:$N$117</definedName>
    <definedName name="_xlnm.Print_Area" localSheetId="25">'Reasons outcome not coll'!$B$3:$N$21</definedName>
    <definedName name="_xlnm.Print_Area" localSheetId="13">'Referral 2021-23'!$B$3:$R$51</definedName>
    <definedName name="_xlnm.Print_Area" localSheetId="7">'Registrations 2021-23'!$B$3:$H$23</definedName>
    <definedName name="_xlnm.Print_Area" localSheetId="21">'Speech 2015-17'!$B$3:$Q$71</definedName>
    <definedName name="_xlnm.Print_Area" localSheetId="0">TOC!$A$1:$D$70</definedName>
    <definedName name="_xlnm.Print_Titles" localSheetId="3">Indicators!$3:$13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26" l="1"/>
  <c r="C52" i="23"/>
  <c r="I22" i="59"/>
  <c r="C48" i="53"/>
  <c r="C28" i="71"/>
  <c r="M12" i="71"/>
  <c r="L12" i="71"/>
  <c r="J12" i="71"/>
  <c r="K12" i="71" s="1"/>
  <c r="I12" i="71"/>
  <c r="G12" i="71"/>
  <c r="F12" i="71"/>
  <c r="D12" i="71"/>
  <c r="C12" i="71"/>
  <c r="N11" i="71"/>
  <c r="K11" i="71"/>
  <c r="H11" i="71"/>
  <c r="E11" i="71"/>
  <c r="N10" i="71"/>
  <c r="K10" i="71"/>
  <c r="H10" i="71"/>
  <c r="E10" i="71"/>
  <c r="N9" i="71"/>
  <c r="K9" i="71"/>
  <c r="H9" i="71"/>
  <c r="E9" i="71"/>
  <c r="N8" i="71"/>
  <c r="K8" i="71"/>
  <c r="H8" i="71"/>
  <c r="E8" i="71"/>
  <c r="E12" i="71" l="1"/>
  <c r="H12" i="71"/>
  <c r="N12" i="71"/>
  <c r="L67" i="18" l="1"/>
  <c r="J67" i="18"/>
  <c r="H67" i="18"/>
  <c r="F67" i="18"/>
  <c r="D67" i="18"/>
  <c r="C67" i="18"/>
  <c r="D63" i="18"/>
  <c r="M63" i="18" s="1"/>
  <c r="D64" i="18"/>
  <c r="K64" i="18" s="1"/>
  <c r="D65" i="18"/>
  <c r="G65" i="18" s="1"/>
  <c r="D66" i="18"/>
  <c r="K66" i="18" s="1"/>
  <c r="M66" i="18"/>
  <c r="D22" i="44"/>
  <c r="D66" i="44"/>
  <c r="F66" i="44" s="1"/>
  <c r="D67" i="44"/>
  <c r="F67" i="44" s="1"/>
  <c r="H67" i="44"/>
  <c r="D68" i="44"/>
  <c r="F68" i="44"/>
  <c r="H68" i="44"/>
  <c r="D63" i="44"/>
  <c r="F63" i="44" s="1"/>
  <c r="M67" i="18" l="1"/>
  <c r="G66" i="18"/>
  <c r="I66" i="18"/>
  <c r="E66" i="18"/>
  <c r="G63" i="18"/>
  <c r="I63" i="18"/>
  <c r="K63" i="18"/>
  <c r="M64" i="18"/>
  <c r="I67" i="18"/>
  <c r="E64" i="18"/>
  <c r="I65" i="18"/>
  <c r="K65" i="18"/>
  <c r="E63" i="18"/>
  <c r="I64" i="18"/>
  <c r="M65" i="18"/>
  <c r="E67" i="18"/>
  <c r="K67" i="18"/>
  <c r="E65" i="18"/>
  <c r="G64" i="18"/>
  <c r="G67" i="18"/>
  <c r="H66" i="44"/>
  <c r="H63" i="44"/>
  <c r="C50" i="63" l="1"/>
  <c r="E50" i="63" s="1"/>
  <c r="C49" i="63"/>
  <c r="G49" i="63" s="1"/>
  <c r="C48" i="63"/>
  <c r="G48" i="63" s="1"/>
  <c r="C47" i="63"/>
  <c r="E47" i="63" s="1"/>
  <c r="C46" i="63"/>
  <c r="C45" i="63"/>
  <c r="C44" i="63"/>
  <c r="C43" i="63"/>
  <c r="C42" i="63"/>
  <c r="C41" i="63"/>
  <c r="G41" i="63" s="1"/>
  <c r="C40" i="63"/>
  <c r="C39" i="63"/>
  <c r="E39" i="63" s="1"/>
  <c r="C38" i="63"/>
  <c r="G38" i="63" s="1"/>
  <c r="C37" i="63"/>
  <c r="E37" i="63" s="1"/>
  <c r="E46" i="63"/>
  <c r="G46" i="63"/>
  <c r="G45" i="63"/>
  <c r="E45" i="63"/>
  <c r="G44" i="63"/>
  <c r="E44" i="63"/>
  <c r="G43" i="63"/>
  <c r="E42" i="63"/>
  <c r="F51" i="63"/>
  <c r="D51" i="63"/>
  <c r="C37" i="16"/>
  <c r="C38" i="16"/>
  <c r="G38" i="16" s="1"/>
  <c r="C39" i="16"/>
  <c r="C40" i="16"/>
  <c r="G40" i="16" s="1"/>
  <c r="C41" i="16"/>
  <c r="E41" i="16" s="1"/>
  <c r="C42" i="16"/>
  <c r="E42" i="16" s="1"/>
  <c r="C43" i="16"/>
  <c r="G43" i="16" s="1"/>
  <c r="C44" i="16"/>
  <c r="G44" i="16" s="1"/>
  <c r="C45" i="16"/>
  <c r="C46" i="16"/>
  <c r="G46" i="16" s="1"/>
  <c r="C47" i="16"/>
  <c r="E47" i="16" s="1"/>
  <c r="C48" i="16"/>
  <c r="G48" i="16" s="1"/>
  <c r="C49" i="16"/>
  <c r="E49" i="16" s="1"/>
  <c r="C36" i="16"/>
  <c r="G36" i="16" s="1"/>
  <c r="F50" i="16"/>
  <c r="D50" i="16"/>
  <c r="G45" i="16"/>
  <c r="E39" i="16"/>
  <c r="G39" i="16"/>
  <c r="G37" i="16"/>
  <c r="E22" i="69"/>
  <c r="G22" i="69"/>
  <c r="I22" i="69"/>
  <c r="K22" i="69"/>
  <c r="G8" i="47"/>
  <c r="C37" i="71"/>
  <c r="S37" i="71" s="1"/>
  <c r="C24" i="71"/>
  <c r="G24" i="71" s="1"/>
  <c r="C58" i="71"/>
  <c r="D58" i="71" s="1"/>
  <c r="R41" i="71"/>
  <c r="P41" i="71"/>
  <c r="N41" i="71"/>
  <c r="L41" i="71"/>
  <c r="J41" i="71"/>
  <c r="H41" i="71"/>
  <c r="F41" i="71"/>
  <c r="D41" i="71"/>
  <c r="C40" i="71"/>
  <c r="G40" i="71" s="1"/>
  <c r="C39" i="71"/>
  <c r="I39" i="71" s="1"/>
  <c r="C38" i="71"/>
  <c r="K38" i="71" s="1"/>
  <c r="R28" i="71"/>
  <c r="P28" i="71"/>
  <c r="N28" i="71"/>
  <c r="L28" i="71"/>
  <c r="J28" i="71"/>
  <c r="H28" i="71"/>
  <c r="F28" i="71"/>
  <c r="D28" i="71"/>
  <c r="C27" i="71"/>
  <c r="Q27" i="71" s="1"/>
  <c r="C26" i="71"/>
  <c r="S26" i="71" s="1"/>
  <c r="C25" i="71"/>
  <c r="M25" i="71" s="1"/>
  <c r="S27" i="71" l="1"/>
  <c r="C41" i="71"/>
  <c r="Q41" i="71" s="1"/>
  <c r="E24" i="71"/>
  <c r="O38" i="71"/>
  <c r="G50" i="63"/>
  <c r="G47" i="63"/>
  <c r="G39" i="63"/>
  <c r="E38" i="63"/>
  <c r="G37" i="63"/>
  <c r="C51" i="63"/>
  <c r="E51" i="63" s="1"/>
  <c r="E48" i="63"/>
  <c r="G40" i="63"/>
  <c r="E43" i="63"/>
  <c r="E40" i="63"/>
  <c r="G42" i="63"/>
  <c r="E41" i="63"/>
  <c r="E49" i="63"/>
  <c r="E44" i="16"/>
  <c r="G41" i="16"/>
  <c r="E40" i="16"/>
  <c r="G49" i="16"/>
  <c r="E36" i="16"/>
  <c r="G47" i="16"/>
  <c r="E37" i="16"/>
  <c r="G42" i="16"/>
  <c r="E45" i="16"/>
  <c r="E48" i="16"/>
  <c r="E43" i="16"/>
  <c r="E38" i="16"/>
  <c r="E46" i="16"/>
  <c r="C50" i="16"/>
  <c r="G50" i="16" s="1"/>
  <c r="M37" i="71"/>
  <c r="K37" i="71"/>
  <c r="E40" i="71"/>
  <c r="O37" i="71"/>
  <c r="Q37" i="71"/>
  <c r="I40" i="71"/>
  <c r="K40" i="71"/>
  <c r="Q38" i="71"/>
  <c r="M40" i="71"/>
  <c r="E25" i="71"/>
  <c r="G25" i="71"/>
  <c r="E39" i="71"/>
  <c r="K25" i="71"/>
  <c r="E37" i="71"/>
  <c r="I24" i="71"/>
  <c r="O25" i="71"/>
  <c r="G37" i="71"/>
  <c r="G38" i="71"/>
  <c r="K39" i="71"/>
  <c r="I25" i="71"/>
  <c r="O28" i="71"/>
  <c r="E38" i="71"/>
  <c r="G39" i="71"/>
  <c r="K24" i="71"/>
  <c r="Q25" i="71"/>
  <c r="I37" i="71"/>
  <c r="I38" i="71"/>
  <c r="M39" i="71"/>
  <c r="D52" i="71"/>
  <c r="M24" i="71"/>
  <c r="S25" i="71"/>
  <c r="M38" i="71"/>
  <c r="O39" i="71"/>
  <c r="D54" i="71"/>
  <c r="D53" i="71"/>
  <c r="D55" i="71"/>
  <c r="D56" i="71"/>
  <c r="D57" i="71"/>
  <c r="M41" i="71"/>
  <c r="G27" i="71"/>
  <c r="O24" i="71"/>
  <c r="K26" i="71"/>
  <c r="I27" i="71"/>
  <c r="S38" i="71"/>
  <c r="Q39" i="71"/>
  <c r="O40" i="71"/>
  <c r="Q24" i="71"/>
  <c r="M26" i="71"/>
  <c r="K27" i="71"/>
  <c r="S39" i="71"/>
  <c r="Q40" i="71"/>
  <c r="E26" i="71"/>
  <c r="S24" i="71"/>
  <c r="O26" i="71"/>
  <c r="M27" i="71"/>
  <c r="S40" i="71"/>
  <c r="E27" i="71"/>
  <c r="Q26" i="71"/>
  <c r="O27" i="71"/>
  <c r="G26" i="71"/>
  <c r="I26" i="71"/>
  <c r="G51" i="63" l="1"/>
  <c r="E50" i="16"/>
  <c r="K41" i="71"/>
  <c r="E41" i="71"/>
  <c r="O41" i="71"/>
  <c r="Q28" i="71"/>
  <c r="G41" i="71"/>
  <c r="K28" i="71"/>
  <c r="I28" i="71"/>
  <c r="M28" i="71"/>
  <c r="S41" i="71"/>
  <c r="G28" i="71"/>
  <c r="I41" i="71"/>
  <c r="S28" i="71"/>
  <c r="E28" i="71"/>
  <c r="C63" i="69"/>
  <c r="L63" i="69"/>
  <c r="J63" i="69"/>
  <c r="H63" i="69"/>
  <c r="F63" i="69"/>
  <c r="D63" i="69"/>
  <c r="M62" i="69"/>
  <c r="K62" i="69"/>
  <c r="I62" i="69"/>
  <c r="G62" i="69"/>
  <c r="E62" i="69"/>
  <c r="M61" i="69"/>
  <c r="K61" i="69"/>
  <c r="I61" i="69"/>
  <c r="G61" i="69"/>
  <c r="E61" i="69"/>
  <c r="M60" i="69"/>
  <c r="K60" i="69"/>
  <c r="I60" i="69"/>
  <c r="G60" i="69"/>
  <c r="E60" i="69"/>
  <c r="M59" i="69"/>
  <c r="K59" i="69"/>
  <c r="I59" i="69"/>
  <c r="G59" i="69"/>
  <c r="E59" i="69"/>
  <c r="M63" i="69" l="1"/>
  <c r="G63" i="69"/>
  <c r="I63" i="69"/>
  <c r="E63" i="69"/>
  <c r="K63" i="69"/>
  <c r="M23" i="69" l="1"/>
  <c r="K23" i="69"/>
  <c r="I23" i="69"/>
  <c r="G23" i="69"/>
  <c r="E23" i="69"/>
  <c r="G21" i="69" l="1"/>
  <c r="E21" i="69"/>
  <c r="M22" i="69"/>
  <c r="M21" i="69"/>
  <c r="K21" i="69"/>
  <c r="I21" i="69"/>
  <c r="E8" i="69"/>
  <c r="L12" i="69"/>
  <c r="J12" i="69"/>
  <c r="H12" i="69"/>
  <c r="F12" i="69"/>
  <c r="C12" i="69"/>
  <c r="M11" i="69"/>
  <c r="K11" i="69"/>
  <c r="I11" i="69"/>
  <c r="G11" i="69"/>
  <c r="E11" i="69"/>
  <c r="M10" i="69"/>
  <c r="K10" i="69"/>
  <c r="I10" i="69"/>
  <c r="G10" i="69"/>
  <c r="E10" i="69"/>
  <c r="M9" i="69"/>
  <c r="K9" i="69"/>
  <c r="I9" i="69"/>
  <c r="G9" i="69"/>
  <c r="E9" i="69"/>
  <c r="M8" i="69"/>
  <c r="K8" i="69"/>
  <c r="I8" i="69"/>
  <c r="G8" i="69"/>
  <c r="M46" i="69"/>
  <c r="M45" i="69"/>
  <c r="M44" i="69"/>
  <c r="M43" i="69"/>
  <c r="M42" i="69"/>
  <c r="M41" i="69"/>
  <c r="M40" i="69"/>
  <c r="M39" i="69"/>
  <c r="M38" i="69"/>
  <c r="M37" i="69"/>
  <c r="M36" i="69"/>
  <c r="M35" i="69"/>
  <c r="M34" i="69"/>
  <c r="M33" i="69"/>
  <c r="K46" i="69"/>
  <c r="K45" i="69"/>
  <c r="K44" i="69"/>
  <c r="K43" i="69"/>
  <c r="K42" i="69"/>
  <c r="K41" i="69"/>
  <c r="K40" i="69"/>
  <c r="K39" i="69"/>
  <c r="K38" i="69"/>
  <c r="K37" i="69"/>
  <c r="K36" i="69"/>
  <c r="K35" i="69"/>
  <c r="K34" i="69"/>
  <c r="K33" i="69"/>
  <c r="I46" i="69"/>
  <c r="I45" i="69"/>
  <c r="I44" i="69"/>
  <c r="I43" i="69"/>
  <c r="I42" i="69"/>
  <c r="I41" i="69"/>
  <c r="I40" i="69"/>
  <c r="I39" i="69"/>
  <c r="I38" i="69"/>
  <c r="I37" i="69"/>
  <c r="I36" i="69"/>
  <c r="I35" i="69"/>
  <c r="I34" i="69"/>
  <c r="I33" i="69"/>
  <c r="G46" i="69"/>
  <c r="G45" i="69"/>
  <c r="G44" i="69"/>
  <c r="G43" i="69"/>
  <c r="G42" i="69"/>
  <c r="G41" i="69"/>
  <c r="G40" i="69"/>
  <c r="G39" i="69"/>
  <c r="G38" i="69"/>
  <c r="G37" i="69"/>
  <c r="G36" i="69"/>
  <c r="G35" i="69"/>
  <c r="G34" i="69"/>
  <c r="G33" i="69"/>
  <c r="E39" i="69"/>
  <c r="E33" i="69"/>
  <c r="E34" i="69"/>
  <c r="E46" i="69"/>
  <c r="E45" i="69"/>
  <c r="E44" i="69"/>
  <c r="E43" i="69"/>
  <c r="E42" i="69"/>
  <c r="E41" i="69"/>
  <c r="E40" i="69"/>
  <c r="E38" i="69"/>
  <c r="E37" i="69"/>
  <c r="E36" i="69"/>
  <c r="E35" i="69"/>
  <c r="J47" i="69"/>
  <c r="H47" i="69"/>
  <c r="F47" i="69"/>
  <c r="D47" i="69"/>
  <c r="C47" i="69"/>
  <c r="K51" i="26"/>
  <c r="K47" i="26"/>
  <c r="E42" i="23"/>
  <c r="L40" i="26"/>
  <c r="L46" i="26"/>
  <c r="C37" i="26"/>
  <c r="K37" i="26" s="1"/>
  <c r="L50" i="26"/>
  <c r="L49" i="26"/>
  <c r="L48" i="26"/>
  <c r="L47" i="26"/>
  <c r="L45" i="26"/>
  <c r="L44" i="26"/>
  <c r="L43" i="26"/>
  <c r="L42" i="26"/>
  <c r="L41" i="26"/>
  <c r="L39" i="26"/>
  <c r="L38" i="26"/>
  <c r="L37" i="26"/>
  <c r="J51" i="26"/>
  <c r="J52" i="26" s="1"/>
  <c r="H51" i="26"/>
  <c r="H52" i="26" s="1"/>
  <c r="F51" i="26"/>
  <c r="F52" i="26" s="1"/>
  <c r="D51" i="26"/>
  <c r="D52" i="26" s="1"/>
  <c r="C50" i="26"/>
  <c r="K50" i="26" s="1"/>
  <c r="C49" i="26"/>
  <c r="I49" i="26" s="1"/>
  <c r="C48" i="26"/>
  <c r="G48" i="26" s="1"/>
  <c r="C47" i="26"/>
  <c r="E47" i="26" s="1"/>
  <c r="C46" i="26"/>
  <c r="E46" i="26" s="1"/>
  <c r="C45" i="26"/>
  <c r="K45" i="26" s="1"/>
  <c r="C44" i="26"/>
  <c r="K44" i="26" s="1"/>
  <c r="C43" i="26"/>
  <c r="I43" i="26" s="1"/>
  <c r="C42" i="26"/>
  <c r="K42" i="26" s="1"/>
  <c r="C41" i="26"/>
  <c r="I41" i="26" s="1"/>
  <c r="C40" i="26"/>
  <c r="G40" i="26" s="1"/>
  <c r="C39" i="26"/>
  <c r="E39" i="26" s="1"/>
  <c r="C38" i="26"/>
  <c r="K38" i="26" s="1"/>
  <c r="L108" i="26"/>
  <c r="L107" i="26"/>
  <c r="L106" i="26"/>
  <c r="L105" i="26"/>
  <c r="L104" i="26"/>
  <c r="L103" i="26"/>
  <c r="L102" i="26"/>
  <c r="L101" i="26"/>
  <c r="L100" i="26"/>
  <c r="L99" i="26"/>
  <c r="L98" i="26"/>
  <c r="L97" i="26"/>
  <c r="L96" i="26"/>
  <c r="L95" i="26"/>
  <c r="J109" i="26"/>
  <c r="J110" i="26" s="1"/>
  <c r="H109" i="26"/>
  <c r="H110" i="26" s="1"/>
  <c r="F109" i="26"/>
  <c r="F110" i="26" s="1"/>
  <c r="D109" i="26"/>
  <c r="C96" i="26"/>
  <c r="C97" i="26"/>
  <c r="I97" i="26" s="1"/>
  <c r="C98" i="26"/>
  <c r="K98" i="26" s="1"/>
  <c r="C99" i="26"/>
  <c r="K99" i="26" s="1"/>
  <c r="C100" i="26"/>
  <c r="G100" i="26" s="1"/>
  <c r="C101" i="26"/>
  <c r="G101" i="26" s="1"/>
  <c r="C102" i="26"/>
  <c r="E102" i="26" s="1"/>
  <c r="C103" i="26"/>
  <c r="K103" i="26" s="1"/>
  <c r="C104" i="26"/>
  <c r="G104" i="26" s="1"/>
  <c r="C105" i="26"/>
  <c r="E105" i="26" s="1"/>
  <c r="C106" i="26"/>
  <c r="K106" i="26" s="1"/>
  <c r="C107" i="26"/>
  <c r="G107" i="26" s="1"/>
  <c r="C108" i="26"/>
  <c r="G108" i="26" s="1"/>
  <c r="C95" i="26"/>
  <c r="K95" i="26" s="1"/>
  <c r="G47" i="69" l="1"/>
  <c r="K47" i="69"/>
  <c r="I47" i="69"/>
  <c r="D12" i="69"/>
  <c r="E12" i="69" s="1"/>
  <c r="M12" i="69"/>
  <c r="G12" i="69"/>
  <c r="I12" i="69"/>
  <c r="K12" i="69"/>
  <c r="E47" i="69"/>
  <c r="L47" i="69"/>
  <c r="M47" i="69" s="1"/>
  <c r="M97" i="26"/>
  <c r="E107" i="26"/>
  <c r="G106" i="26"/>
  <c r="I99" i="26"/>
  <c r="K100" i="26"/>
  <c r="E99" i="26"/>
  <c r="E98" i="26"/>
  <c r="K101" i="26"/>
  <c r="K105" i="26"/>
  <c r="E97" i="26"/>
  <c r="M96" i="26"/>
  <c r="G97" i="26"/>
  <c r="K108" i="26"/>
  <c r="E95" i="26"/>
  <c r="E108" i="26"/>
  <c r="I98" i="26"/>
  <c r="E100" i="26"/>
  <c r="I100" i="26"/>
  <c r="E106" i="26"/>
  <c r="I106" i="26"/>
  <c r="M98" i="26"/>
  <c r="M106" i="26"/>
  <c r="G98" i="26"/>
  <c r="I107" i="26"/>
  <c r="M99" i="26"/>
  <c r="M107" i="26"/>
  <c r="G99" i="26"/>
  <c r="I108" i="26"/>
  <c r="M100" i="26"/>
  <c r="M108" i="26"/>
  <c r="M102" i="26"/>
  <c r="M105" i="26"/>
  <c r="E101" i="26"/>
  <c r="G105" i="26"/>
  <c r="K97" i="26"/>
  <c r="K96" i="26"/>
  <c r="K104" i="26"/>
  <c r="I95" i="26"/>
  <c r="I103" i="26"/>
  <c r="M103" i="26"/>
  <c r="M95" i="26"/>
  <c r="E104" i="26"/>
  <c r="E96" i="26"/>
  <c r="G102" i="26"/>
  <c r="I96" i="26"/>
  <c r="I104" i="26"/>
  <c r="M104" i="26"/>
  <c r="E103" i="26"/>
  <c r="G95" i="26"/>
  <c r="G103" i="26"/>
  <c r="I105" i="26"/>
  <c r="K107" i="26"/>
  <c r="G96" i="26"/>
  <c r="D110" i="26"/>
  <c r="C51" i="26"/>
  <c r="I52" i="26" s="1"/>
  <c r="K102" i="26"/>
  <c r="I101" i="26"/>
  <c r="M101" i="26"/>
  <c r="I102" i="26"/>
  <c r="M37" i="26"/>
  <c r="M43" i="26"/>
  <c r="M49" i="26"/>
  <c r="L51" i="26"/>
  <c r="L52" i="26" s="1"/>
  <c r="I48" i="26"/>
  <c r="I50" i="26"/>
  <c r="G38" i="26"/>
  <c r="K41" i="26"/>
  <c r="M38" i="26"/>
  <c r="M41" i="26"/>
  <c r="E38" i="26"/>
  <c r="E40" i="26"/>
  <c r="K43" i="26"/>
  <c r="G46" i="26"/>
  <c r="I40" i="26"/>
  <c r="E42" i="26"/>
  <c r="I46" i="26"/>
  <c r="K48" i="26"/>
  <c r="M50" i="26"/>
  <c r="K40" i="26"/>
  <c r="I42" i="26"/>
  <c r="M44" i="26"/>
  <c r="K46" i="26"/>
  <c r="M48" i="26"/>
  <c r="M40" i="26"/>
  <c r="M46" i="26"/>
  <c r="G49" i="26"/>
  <c r="G41" i="26"/>
  <c r="G43" i="26"/>
  <c r="M45" i="26"/>
  <c r="K49" i="26"/>
  <c r="E48" i="26"/>
  <c r="G39" i="26"/>
  <c r="E37" i="26"/>
  <c r="I39" i="26"/>
  <c r="M42" i="26"/>
  <c r="E45" i="26"/>
  <c r="I47" i="26"/>
  <c r="G47" i="26"/>
  <c r="G37" i="26"/>
  <c r="I38" i="26"/>
  <c r="K39" i="26"/>
  <c r="E44" i="26"/>
  <c r="G45" i="26"/>
  <c r="I37" i="26"/>
  <c r="E43" i="26"/>
  <c r="G44" i="26"/>
  <c r="I45" i="26"/>
  <c r="M39" i="26"/>
  <c r="I44" i="26"/>
  <c r="M47" i="26"/>
  <c r="E50" i="26"/>
  <c r="E41" i="26"/>
  <c r="G42" i="26"/>
  <c r="E49" i="26"/>
  <c r="G50" i="26"/>
  <c r="L109" i="26"/>
  <c r="C109" i="26"/>
  <c r="E109" i="26" s="1"/>
  <c r="M52" i="26" l="1"/>
  <c r="G52" i="26"/>
  <c r="C110" i="26"/>
  <c r="E110" i="26" s="1"/>
  <c r="K109" i="26"/>
  <c r="I109" i="26"/>
  <c r="E52" i="26"/>
  <c r="E51" i="26"/>
  <c r="G109" i="26"/>
  <c r="G51" i="26"/>
  <c r="I51" i="26"/>
  <c r="M51" i="26"/>
  <c r="L110" i="26"/>
  <c r="M109" i="26"/>
  <c r="G110" i="26" l="1"/>
  <c r="K110" i="26"/>
  <c r="I110" i="26"/>
  <c r="M110" i="26"/>
  <c r="K52" i="26"/>
  <c r="D22" i="26" l="1"/>
  <c r="D23" i="26" s="1"/>
  <c r="E13" i="65"/>
  <c r="N13" i="65"/>
  <c r="G13" i="65" s="1"/>
  <c r="N14" i="65"/>
  <c r="E14" i="65" s="1"/>
  <c r="M13" i="65" l="1"/>
  <c r="I13" i="65"/>
  <c r="M14" i="65"/>
  <c r="I14" i="65"/>
  <c r="G14" i="65"/>
  <c r="G44" i="59" l="1"/>
  <c r="G43" i="59"/>
  <c r="G42" i="59"/>
  <c r="G41" i="59"/>
  <c r="G40" i="59"/>
  <c r="G39" i="59"/>
  <c r="G38" i="59"/>
  <c r="G37" i="59"/>
  <c r="G36" i="59"/>
  <c r="G35" i="59"/>
  <c r="G34" i="59"/>
  <c r="G33" i="59"/>
  <c r="G32" i="59"/>
  <c r="G31" i="59"/>
  <c r="F45" i="59"/>
  <c r="G45" i="59" s="1"/>
  <c r="D45" i="59"/>
  <c r="C45" i="59"/>
  <c r="E44" i="59"/>
  <c r="E43" i="59"/>
  <c r="E42" i="59"/>
  <c r="E41" i="59"/>
  <c r="E40" i="59"/>
  <c r="E39" i="59"/>
  <c r="E38" i="59"/>
  <c r="E37" i="59"/>
  <c r="E36" i="59"/>
  <c r="E35" i="59"/>
  <c r="E34" i="59"/>
  <c r="E33" i="59"/>
  <c r="E32" i="59"/>
  <c r="E31" i="59"/>
  <c r="I7" i="59"/>
  <c r="E45" i="59" l="1"/>
  <c r="D22" i="60"/>
  <c r="D23" i="60" s="1"/>
  <c r="I80" i="26" l="1"/>
  <c r="F80" i="26"/>
  <c r="D80" i="26"/>
  <c r="D81" i="26" s="1"/>
  <c r="C80" i="26"/>
  <c r="C81" i="26" s="1"/>
  <c r="J79" i="26"/>
  <c r="G79" i="26"/>
  <c r="E79" i="26"/>
  <c r="J78" i="26"/>
  <c r="G78" i="26"/>
  <c r="E78" i="26"/>
  <c r="J77" i="26"/>
  <c r="G77" i="26"/>
  <c r="E77" i="26"/>
  <c r="J76" i="26"/>
  <c r="G76" i="26"/>
  <c r="E76" i="26"/>
  <c r="J75" i="26"/>
  <c r="G75" i="26"/>
  <c r="E75" i="26"/>
  <c r="J74" i="26"/>
  <c r="G74" i="26"/>
  <c r="E74" i="26"/>
  <c r="J73" i="26"/>
  <c r="G73" i="26"/>
  <c r="E73" i="26"/>
  <c r="J72" i="26"/>
  <c r="G72" i="26"/>
  <c r="E72" i="26"/>
  <c r="J71" i="26"/>
  <c r="G71" i="26"/>
  <c r="E71" i="26"/>
  <c r="J70" i="26"/>
  <c r="G70" i="26"/>
  <c r="E70" i="26"/>
  <c r="J69" i="26"/>
  <c r="G69" i="26"/>
  <c r="E69" i="26"/>
  <c r="J68" i="26"/>
  <c r="G68" i="26"/>
  <c r="E68" i="26"/>
  <c r="J67" i="26"/>
  <c r="G67" i="26"/>
  <c r="E67" i="26"/>
  <c r="J66" i="26"/>
  <c r="G66" i="26"/>
  <c r="E66" i="26"/>
  <c r="I22" i="26"/>
  <c r="I23" i="26" s="1"/>
  <c r="F22" i="26"/>
  <c r="F23" i="26" s="1"/>
  <c r="C22" i="26"/>
  <c r="C23" i="26" s="1"/>
  <c r="J21" i="26"/>
  <c r="G21" i="26"/>
  <c r="E21" i="26"/>
  <c r="J20" i="26"/>
  <c r="G20" i="26"/>
  <c r="E20" i="26"/>
  <c r="J19" i="26"/>
  <c r="G19" i="26"/>
  <c r="E19" i="26"/>
  <c r="J18" i="26"/>
  <c r="G18" i="26"/>
  <c r="E18" i="26"/>
  <c r="J17" i="26"/>
  <c r="G17" i="26"/>
  <c r="E17" i="26"/>
  <c r="J16" i="26"/>
  <c r="G16" i="26"/>
  <c r="E16" i="26"/>
  <c r="J15" i="26"/>
  <c r="G15" i="26"/>
  <c r="E15" i="26"/>
  <c r="J14" i="26"/>
  <c r="G14" i="26"/>
  <c r="E14" i="26"/>
  <c r="J13" i="26"/>
  <c r="G13" i="26"/>
  <c r="E13" i="26"/>
  <c r="J12" i="26"/>
  <c r="G12" i="26"/>
  <c r="E12" i="26"/>
  <c r="J11" i="26"/>
  <c r="G11" i="26"/>
  <c r="E11" i="26"/>
  <c r="J10" i="26"/>
  <c r="G10" i="26"/>
  <c r="E10" i="26"/>
  <c r="J9" i="26"/>
  <c r="G9" i="26"/>
  <c r="E9" i="26"/>
  <c r="J8" i="26"/>
  <c r="G8" i="26"/>
  <c r="E8" i="26"/>
  <c r="H70" i="26" l="1"/>
  <c r="H69" i="26"/>
  <c r="H77" i="26"/>
  <c r="H14" i="26"/>
  <c r="H8" i="26"/>
  <c r="H16" i="26"/>
  <c r="E23" i="26"/>
  <c r="H78" i="26"/>
  <c r="G80" i="26"/>
  <c r="J80" i="26"/>
  <c r="J23" i="26"/>
  <c r="H13" i="26"/>
  <c r="G23" i="26"/>
  <c r="H68" i="26"/>
  <c r="H71" i="26"/>
  <c r="H10" i="26"/>
  <c r="H18" i="26"/>
  <c r="H66" i="26"/>
  <c r="H74" i="26"/>
  <c r="H72" i="26"/>
  <c r="H11" i="26"/>
  <c r="H19" i="26"/>
  <c r="E81" i="26"/>
  <c r="H79" i="26"/>
  <c r="H73" i="26"/>
  <c r="H76" i="26"/>
  <c r="H67" i="26"/>
  <c r="H75" i="26"/>
  <c r="E80" i="26"/>
  <c r="F81" i="26"/>
  <c r="G81" i="26" s="1"/>
  <c r="I81" i="26"/>
  <c r="J81" i="26" s="1"/>
  <c r="H9" i="26"/>
  <c r="H17" i="26"/>
  <c r="E22" i="26"/>
  <c r="H12" i="26"/>
  <c r="H20" i="26"/>
  <c r="G22" i="26"/>
  <c r="H21" i="26"/>
  <c r="H15" i="26"/>
  <c r="J22" i="26"/>
  <c r="C78" i="60"/>
  <c r="C79" i="60" s="1"/>
  <c r="H80" i="26" l="1"/>
  <c r="H23" i="26"/>
  <c r="H81" i="26"/>
  <c r="H22" i="26"/>
  <c r="G42" i="23"/>
  <c r="G43" i="24" l="1"/>
  <c r="E37" i="24" l="1"/>
  <c r="D48" i="18" l="1"/>
  <c r="D47" i="18"/>
  <c r="D46" i="18"/>
  <c r="D45" i="18"/>
  <c r="D44" i="18"/>
  <c r="D43" i="18"/>
  <c r="D42" i="18"/>
  <c r="D41" i="18"/>
  <c r="D40" i="18"/>
  <c r="D39" i="18"/>
  <c r="D38" i="18"/>
  <c r="D37" i="18"/>
  <c r="D36" i="18"/>
  <c r="D35" i="18"/>
  <c r="C20" i="18"/>
  <c r="C19" i="18"/>
  <c r="C18" i="18"/>
  <c r="C17" i="18"/>
  <c r="C16" i="18"/>
  <c r="C15" i="18"/>
  <c r="C14" i="18"/>
  <c r="C13" i="18"/>
  <c r="C12" i="18"/>
  <c r="C11" i="18"/>
  <c r="C10" i="18"/>
  <c r="C9" i="18"/>
  <c r="C8" i="18"/>
  <c r="C7" i="18"/>
  <c r="J21" i="18"/>
  <c r="J22" i="18" s="1"/>
  <c r="D21" i="18"/>
  <c r="D22" i="18" s="1"/>
  <c r="C21" i="18" l="1"/>
  <c r="C22" i="18" s="1"/>
  <c r="I51" i="60"/>
  <c r="I52" i="60" s="1"/>
  <c r="J49" i="60"/>
  <c r="G49" i="60" l="1"/>
  <c r="E49" i="60"/>
  <c r="M49" i="24" l="1"/>
  <c r="J49" i="24"/>
  <c r="G49" i="24"/>
  <c r="E49" i="24"/>
  <c r="C51" i="24"/>
  <c r="C52" i="24" s="1"/>
  <c r="L20" i="24"/>
  <c r="I20" i="24"/>
  <c r="G20" i="24"/>
  <c r="E20" i="24"/>
  <c r="K41" i="66"/>
  <c r="K40" i="66"/>
  <c r="K39" i="66"/>
  <c r="K38" i="66"/>
  <c r="K37" i="66"/>
  <c r="K36" i="66"/>
  <c r="K35" i="66"/>
  <c r="K34" i="66"/>
  <c r="K33" i="66"/>
  <c r="K32" i="66"/>
  <c r="K31" i="66"/>
  <c r="K30" i="66"/>
  <c r="K29" i="66"/>
  <c r="K28" i="66"/>
  <c r="K27" i="66"/>
  <c r="K26" i="66"/>
  <c r="K25" i="66"/>
  <c r="K24" i="66"/>
  <c r="K23" i="66"/>
  <c r="E23" i="66"/>
  <c r="K22" i="66"/>
  <c r="E22" i="66"/>
  <c r="K21" i="66"/>
  <c r="E21" i="66"/>
  <c r="K20" i="66"/>
  <c r="K19" i="66"/>
  <c r="E19" i="66"/>
  <c r="K18" i="66"/>
  <c r="E18" i="66"/>
  <c r="K17" i="66"/>
  <c r="E17" i="66"/>
  <c r="K16" i="66"/>
  <c r="K15" i="66"/>
  <c r="E15" i="66"/>
  <c r="K14" i="66"/>
  <c r="E14" i="66"/>
  <c r="K13" i="66"/>
  <c r="E13" i="66"/>
  <c r="K12" i="66"/>
  <c r="K11" i="66"/>
  <c r="E11" i="66"/>
  <c r="K10" i="66"/>
  <c r="E10" i="66"/>
  <c r="K9" i="66"/>
  <c r="E9" i="66"/>
  <c r="K8" i="66"/>
  <c r="E8" i="66"/>
  <c r="K7" i="66"/>
  <c r="E7" i="66"/>
  <c r="K6" i="66"/>
  <c r="J20" i="24" l="1"/>
  <c r="C46" i="54" l="1"/>
  <c r="C33" i="54"/>
  <c r="C7" i="53"/>
  <c r="D59" i="47" l="1"/>
  <c r="K23" i="16"/>
  <c r="I23" i="16"/>
  <c r="F23" i="16"/>
  <c r="D23" i="16"/>
  <c r="K23" i="63"/>
  <c r="I23" i="63"/>
  <c r="F23" i="63"/>
  <c r="D23" i="63"/>
  <c r="J51" i="23"/>
  <c r="J52" i="23" s="1"/>
  <c r="H51" i="23"/>
  <c r="H52" i="23" s="1"/>
  <c r="F51" i="23"/>
  <c r="F52" i="23" s="1"/>
  <c r="D51" i="23"/>
  <c r="D52" i="23" s="1"/>
  <c r="C50" i="23"/>
  <c r="E50" i="23" s="1"/>
  <c r="N12" i="65"/>
  <c r="G12" i="65" s="1"/>
  <c r="N11" i="65"/>
  <c r="M11" i="65" s="1"/>
  <c r="N10" i="65"/>
  <c r="M10" i="65" s="1"/>
  <c r="N9" i="65"/>
  <c r="E9" i="65" s="1"/>
  <c r="N8" i="65"/>
  <c r="M8" i="65" s="1"/>
  <c r="N7" i="65"/>
  <c r="G9" i="65" l="1"/>
  <c r="I9" i="65"/>
  <c r="K9" i="65"/>
  <c r="E8" i="65"/>
  <c r="G8" i="65"/>
  <c r="M7" i="65"/>
  <c r="G7" i="65"/>
  <c r="M9" i="65"/>
  <c r="G59" i="47"/>
  <c r="G50" i="23"/>
  <c r="K50" i="23"/>
  <c r="I50" i="23"/>
  <c r="E11" i="65"/>
  <c r="G11" i="65"/>
  <c r="M12" i="65"/>
  <c r="I11" i="65"/>
  <c r="I8" i="65"/>
  <c r="E7" i="65"/>
  <c r="E10" i="65"/>
  <c r="G10" i="65"/>
  <c r="I7" i="65"/>
  <c r="I10" i="65"/>
  <c r="E12" i="65"/>
  <c r="I12" i="65"/>
  <c r="I22" i="23" l="1"/>
  <c r="I23" i="23" s="1"/>
  <c r="F22" i="23"/>
  <c r="F23" i="23" s="1"/>
  <c r="D22" i="23"/>
  <c r="D23" i="23" s="1"/>
  <c r="C21" i="23"/>
  <c r="E21" i="23" s="1"/>
  <c r="F22" i="60"/>
  <c r="F23" i="60" s="1"/>
  <c r="C22" i="60"/>
  <c r="C23" i="60" s="1"/>
  <c r="E23" i="60" s="1"/>
  <c r="J20" i="60"/>
  <c r="G20" i="60"/>
  <c r="E20" i="60"/>
  <c r="J21" i="23" l="1"/>
  <c r="G21" i="23"/>
  <c r="H21" i="23" s="1"/>
  <c r="H20" i="60"/>
  <c r="E22" i="60"/>
  <c r="C21" i="63"/>
  <c r="C12" i="63" l="1"/>
  <c r="C8" i="16" l="1"/>
  <c r="C8" i="47"/>
  <c r="F22" i="46"/>
  <c r="C20" i="63" l="1"/>
  <c r="J20" i="63" s="1"/>
  <c r="G6" i="38"/>
  <c r="C8" i="38"/>
  <c r="C7" i="38"/>
  <c r="C6" i="38"/>
  <c r="K22" i="63"/>
  <c r="I22" i="63"/>
  <c r="F22" i="63"/>
  <c r="D22" i="63"/>
  <c r="L21" i="63"/>
  <c r="C19" i="63"/>
  <c r="G19" i="63" s="1"/>
  <c r="C18" i="63"/>
  <c r="E18" i="63" s="1"/>
  <c r="C17" i="63"/>
  <c r="E17" i="63" s="1"/>
  <c r="C16" i="63"/>
  <c r="L16" i="63" s="1"/>
  <c r="C15" i="63"/>
  <c r="G15" i="63" s="1"/>
  <c r="C14" i="63"/>
  <c r="E14" i="63" s="1"/>
  <c r="C13" i="63"/>
  <c r="E13" i="63" s="1"/>
  <c r="L12" i="63"/>
  <c r="C11" i="63"/>
  <c r="G11" i="63" s="1"/>
  <c r="C10" i="63"/>
  <c r="E10" i="63" s="1"/>
  <c r="C9" i="63"/>
  <c r="E9" i="63" s="1"/>
  <c r="C8" i="63"/>
  <c r="L8" i="63" l="1"/>
  <c r="C23" i="63"/>
  <c r="C9" i="38"/>
  <c r="L11" i="63"/>
  <c r="L20" i="63"/>
  <c r="E20" i="63"/>
  <c r="G20" i="63"/>
  <c r="G8" i="63"/>
  <c r="H8" i="63" s="1"/>
  <c r="J8" i="63"/>
  <c r="E16" i="63"/>
  <c r="J16" i="63"/>
  <c r="G10" i="63"/>
  <c r="H10" i="63" s="1"/>
  <c r="G14" i="63"/>
  <c r="H14" i="63" s="1"/>
  <c r="L10" i="63"/>
  <c r="L14" i="63"/>
  <c r="J19" i="63"/>
  <c r="E8" i="63"/>
  <c r="J11" i="63"/>
  <c r="E21" i="63"/>
  <c r="G21" i="63"/>
  <c r="E12" i="63"/>
  <c r="J15" i="63"/>
  <c r="G18" i="63"/>
  <c r="H18" i="63" s="1"/>
  <c r="J21" i="63"/>
  <c r="G12" i="63"/>
  <c r="L15" i="63"/>
  <c r="L18" i="63"/>
  <c r="C22" i="63"/>
  <c r="E22" i="63" s="1"/>
  <c r="J12" i="63"/>
  <c r="G16" i="63"/>
  <c r="L19" i="63"/>
  <c r="G9" i="63"/>
  <c r="H9" i="63" s="1"/>
  <c r="J10" i="63"/>
  <c r="G13" i="63"/>
  <c r="H13" i="63" s="1"/>
  <c r="J14" i="63"/>
  <c r="G17" i="63"/>
  <c r="H17" i="63" s="1"/>
  <c r="J18" i="63"/>
  <c r="J9" i="63"/>
  <c r="J13" i="63"/>
  <c r="J17" i="63"/>
  <c r="L9" i="63"/>
  <c r="E11" i="63"/>
  <c r="H11" i="63" s="1"/>
  <c r="L13" i="63"/>
  <c r="E15" i="63"/>
  <c r="H15" i="63" s="1"/>
  <c r="L17" i="63"/>
  <c r="E19" i="63"/>
  <c r="H19" i="63" s="1"/>
  <c r="L23" i="63" l="1"/>
  <c r="E23" i="63"/>
  <c r="J23" i="63"/>
  <c r="G23" i="63"/>
  <c r="H20" i="63"/>
  <c r="H16" i="63"/>
  <c r="H21" i="63"/>
  <c r="H12" i="63"/>
  <c r="J22" i="63"/>
  <c r="G22" i="63"/>
  <c r="H22" i="63" s="1"/>
  <c r="L22" i="63"/>
  <c r="H23" i="63" l="1"/>
  <c r="C46" i="53"/>
  <c r="C45" i="53"/>
  <c r="C44" i="53"/>
  <c r="C43" i="53"/>
  <c r="C42" i="53"/>
  <c r="C41" i="53"/>
  <c r="C40" i="53"/>
  <c r="C39" i="53"/>
  <c r="C38" i="53"/>
  <c r="C37" i="53"/>
  <c r="C36" i="53"/>
  <c r="C35" i="53"/>
  <c r="C34" i="53"/>
  <c r="C33" i="53"/>
  <c r="C72" i="54"/>
  <c r="C71" i="54"/>
  <c r="C70" i="54"/>
  <c r="C69" i="54"/>
  <c r="C68" i="54"/>
  <c r="C67" i="54"/>
  <c r="C66" i="54"/>
  <c r="C65" i="54"/>
  <c r="C64" i="54"/>
  <c r="C63" i="54"/>
  <c r="C62" i="54"/>
  <c r="C61" i="54"/>
  <c r="C60" i="54"/>
  <c r="C59" i="54"/>
  <c r="C45" i="54"/>
  <c r="C44" i="54"/>
  <c r="C43" i="54"/>
  <c r="C42" i="54"/>
  <c r="C41" i="54"/>
  <c r="C40" i="54"/>
  <c r="C39" i="54"/>
  <c r="C38" i="54"/>
  <c r="C37" i="54"/>
  <c r="C36" i="54"/>
  <c r="C35" i="54"/>
  <c r="C34" i="54"/>
  <c r="C47" i="54" l="1"/>
  <c r="C48" i="54" s="1"/>
  <c r="G33" i="53"/>
  <c r="E33" i="53"/>
  <c r="K18" i="31" l="1"/>
  <c r="L12" i="31" s="1"/>
  <c r="L14" i="31" l="1"/>
  <c r="L15" i="31"/>
  <c r="L7" i="31"/>
  <c r="L8" i="31"/>
  <c r="L9" i="31"/>
  <c r="L13" i="31"/>
  <c r="L10" i="31"/>
  <c r="L11" i="31"/>
  <c r="L18" i="31" l="1"/>
  <c r="D83" i="47" l="1"/>
  <c r="J73" i="47"/>
  <c r="H73" i="47"/>
  <c r="F73" i="47"/>
  <c r="C72" i="47"/>
  <c r="K72" i="47" s="1"/>
  <c r="C71" i="47"/>
  <c r="C70" i="47"/>
  <c r="C69" i="47"/>
  <c r="C68" i="47"/>
  <c r="C67" i="47"/>
  <c r="C66" i="47"/>
  <c r="C65" i="47"/>
  <c r="C64" i="47"/>
  <c r="C63" i="47"/>
  <c r="C62" i="47"/>
  <c r="C61" i="47"/>
  <c r="C60" i="47"/>
  <c r="C59" i="47"/>
  <c r="E59" i="47" s="1"/>
  <c r="D72" i="47"/>
  <c r="J47" i="47"/>
  <c r="H47" i="47"/>
  <c r="F47" i="47"/>
  <c r="C46" i="47"/>
  <c r="K46" i="47" s="1"/>
  <c r="D46" i="47"/>
  <c r="L46" i="47"/>
  <c r="R22" i="47"/>
  <c r="P22" i="47"/>
  <c r="N22" i="47"/>
  <c r="L22" i="47"/>
  <c r="J22" i="47"/>
  <c r="H22" i="47"/>
  <c r="F22" i="47"/>
  <c r="C21" i="47"/>
  <c r="S21" i="47" s="1"/>
  <c r="D83" i="61"/>
  <c r="D84" i="61"/>
  <c r="D85" i="61"/>
  <c r="D86" i="61"/>
  <c r="D87" i="61"/>
  <c r="D88" i="61"/>
  <c r="D89" i="61"/>
  <c r="D90" i="61"/>
  <c r="D91" i="61"/>
  <c r="D92" i="61"/>
  <c r="D93" i="61"/>
  <c r="D94" i="61"/>
  <c r="D95" i="61"/>
  <c r="C84" i="61"/>
  <c r="C83" i="61"/>
  <c r="C95" i="61"/>
  <c r="L44" i="61"/>
  <c r="D44" i="61"/>
  <c r="C44" i="61"/>
  <c r="K44" i="61" s="1"/>
  <c r="L43" i="61"/>
  <c r="D43" i="61"/>
  <c r="C43" i="61"/>
  <c r="G43" i="61" s="1"/>
  <c r="L42" i="61"/>
  <c r="D42" i="61"/>
  <c r="C42" i="61"/>
  <c r="K42" i="61" s="1"/>
  <c r="L41" i="61"/>
  <c r="D41" i="61"/>
  <c r="C41" i="61"/>
  <c r="K41" i="61" s="1"/>
  <c r="L40" i="61"/>
  <c r="D40" i="61"/>
  <c r="C40" i="61"/>
  <c r="G40" i="61" s="1"/>
  <c r="L39" i="61"/>
  <c r="D39" i="61"/>
  <c r="C39" i="61"/>
  <c r="K39" i="61" s="1"/>
  <c r="L38" i="61"/>
  <c r="D38" i="61"/>
  <c r="C38" i="61"/>
  <c r="G38" i="61" s="1"/>
  <c r="L37" i="61"/>
  <c r="D37" i="61"/>
  <c r="C37" i="61"/>
  <c r="K37" i="61" s="1"/>
  <c r="L36" i="61"/>
  <c r="D36" i="61"/>
  <c r="C36" i="61"/>
  <c r="K36" i="61" s="1"/>
  <c r="L35" i="61"/>
  <c r="D35" i="61"/>
  <c r="C35" i="61"/>
  <c r="K35" i="61" s="1"/>
  <c r="L34" i="61"/>
  <c r="D34" i="61"/>
  <c r="C34" i="61"/>
  <c r="G34" i="61" s="1"/>
  <c r="L33" i="61"/>
  <c r="D33" i="61"/>
  <c r="C33" i="61"/>
  <c r="K33" i="61" s="1"/>
  <c r="L32" i="61"/>
  <c r="D32" i="61"/>
  <c r="C32" i="61"/>
  <c r="F45" i="61"/>
  <c r="F46" i="61" s="1"/>
  <c r="H45" i="61"/>
  <c r="H46" i="61" s="1"/>
  <c r="J45" i="61"/>
  <c r="J46" i="61" s="1"/>
  <c r="J70" i="61"/>
  <c r="J71" i="61" s="1"/>
  <c r="H70" i="61"/>
  <c r="H71" i="61" s="1"/>
  <c r="F70" i="61"/>
  <c r="C70" i="61"/>
  <c r="C71" i="61" s="1"/>
  <c r="L69" i="61"/>
  <c r="M69" i="61" s="1"/>
  <c r="K69" i="61"/>
  <c r="I69" i="61"/>
  <c r="G69" i="61"/>
  <c r="D69" i="61"/>
  <c r="E69" i="61" s="1"/>
  <c r="L68" i="61"/>
  <c r="M68" i="61" s="1"/>
  <c r="K68" i="61"/>
  <c r="I68" i="61"/>
  <c r="G68" i="61"/>
  <c r="D68" i="61"/>
  <c r="E68" i="61" s="1"/>
  <c r="L67" i="61"/>
  <c r="M67" i="61" s="1"/>
  <c r="K67" i="61"/>
  <c r="I67" i="61"/>
  <c r="G67" i="61"/>
  <c r="D67" i="61"/>
  <c r="E67" i="61" s="1"/>
  <c r="L66" i="61"/>
  <c r="M66" i="61" s="1"/>
  <c r="K66" i="61"/>
  <c r="I66" i="61"/>
  <c r="G66" i="61"/>
  <c r="D66" i="61"/>
  <c r="E66" i="61" s="1"/>
  <c r="L65" i="61"/>
  <c r="M65" i="61" s="1"/>
  <c r="K65" i="61"/>
  <c r="I65" i="61"/>
  <c r="G65" i="61"/>
  <c r="D65" i="61"/>
  <c r="E65" i="61" s="1"/>
  <c r="L64" i="61"/>
  <c r="M64" i="61" s="1"/>
  <c r="K64" i="61"/>
  <c r="I64" i="61"/>
  <c r="G64" i="61"/>
  <c r="D64" i="61"/>
  <c r="E64" i="61" s="1"/>
  <c r="L63" i="61"/>
  <c r="M63" i="61" s="1"/>
  <c r="K63" i="61"/>
  <c r="I63" i="61"/>
  <c r="G63" i="61"/>
  <c r="D63" i="61"/>
  <c r="E63" i="61" s="1"/>
  <c r="L62" i="61"/>
  <c r="M62" i="61" s="1"/>
  <c r="K62" i="61"/>
  <c r="I62" i="61"/>
  <c r="G62" i="61"/>
  <c r="D62" i="61"/>
  <c r="E62" i="61" s="1"/>
  <c r="L61" i="61"/>
  <c r="M61" i="61" s="1"/>
  <c r="K61" i="61"/>
  <c r="I61" i="61"/>
  <c r="G61" i="61"/>
  <c r="D61" i="61"/>
  <c r="E61" i="61" s="1"/>
  <c r="L60" i="61"/>
  <c r="M60" i="61" s="1"/>
  <c r="K60" i="61"/>
  <c r="I60" i="61"/>
  <c r="G60" i="61"/>
  <c r="D60" i="61"/>
  <c r="E60" i="61" s="1"/>
  <c r="L59" i="61"/>
  <c r="M59" i="61" s="1"/>
  <c r="K59" i="61"/>
  <c r="I59" i="61"/>
  <c r="G59" i="61"/>
  <c r="D59" i="61"/>
  <c r="E59" i="61" s="1"/>
  <c r="L58" i="61"/>
  <c r="M58" i="61" s="1"/>
  <c r="K58" i="61"/>
  <c r="I58" i="61"/>
  <c r="G58" i="61"/>
  <c r="D58" i="61"/>
  <c r="E58" i="61" s="1"/>
  <c r="L57" i="61"/>
  <c r="M57" i="61" s="1"/>
  <c r="K57" i="61"/>
  <c r="I57" i="61"/>
  <c r="G57" i="61"/>
  <c r="D57" i="61"/>
  <c r="E57" i="61" s="1"/>
  <c r="E39" i="61" l="1"/>
  <c r="M34" i="61"/>
  <c r="M42" i="61"/>
  <c r="E72" i="47"/>
  <c r="M46" i="47"/>
  <c r="E34" i="61"/>
  <c r="M39" i="61"/>
  <c r="E42" i="61"/>
  <c r="C73" i="47"/>
  <c r="I46" i="47"/>
  <c r="D21" i="47"/>
  <c r="E46" i="47"/>
  <c r="C45" i="61"/>
  <c r="C46" i="61" s="1"/>
  <c r="E37" i="61"/>
  <c r="E32" i="61"/>
  <c r="M37" i="61"/>
  <c r="E40" i="61"/>
  <c r="E33" i="61"/>
  <c r="M38" i="61"/>
  <c r="E41" i="61"/>
  <c r="M43" i="61"/>
  <c r="M33" i="61"/>
  <c r="E36" i="61"/>
  <c r="M41" i="61"/>
  <c r="E44" i="61"/>
  <c r="M32" i="61"/>
  <c r="E35" i="61"/>
  <c r="M40" i="61"/>
  <c r="E43" i="61"/>
  <c r="M35" i="61"/>
  <c r="E38" i="61"/>
  <c r="M36" i="61"/>
  <c r="M44" i="61"/>
  <c r="G46" i="47"/>
  <c r="I72" i="47"/>
  <c r="G72" i="47"/>
  <c r="G36" i="61"/>
  <c r="G44" i="61"/>
  <c r="I35" i="61"/>
  <c r="I43" i="61"/>
  <c r="G33" i="61"/>
  <c r="G35" i="61"/>
  <c r="G37" i="61"/>
  <c r="G39" i="61"/>
  <c r="G41" i="61"/>
  <c r="G42" i="61"/>
  <c r="I32" i="61"/>
  <c r="I33" i="61"/>
  <c r="I34" i="61"/>
  <c r="I36" i="61"/>
  <c r="I37" i="61"/>
  <c r="I38" i="61"/>
  <c r="I39" i="61"/>
  <c r="I40" i="61"/>
  <c r="I41" i="61"/>
  <c r="I42" i="61"/>
  <c r="I44" i="61"/>
  <c r="K32" i="61"/>
  <c r="K34" i="61"/>
  <c r="K38" i="61"/>
  <c r="K40" i="61"/>
  <c r="K43" i="61"/>
  <c r="G32" i="61"/>
  <c r="L45" i="61"/>
  <c r="D45" i="61"/>
  <c r="G70" i="61"/>
  <c r="I70" i="61"/>
  <c r="F71" i="61"/>
  <c r="G71" i="61" s="1"/>
  <c r="K71" i="61"/>
  <c r="I71" i="61"/>
  <c r="K70" i="61"/>
  <c r="D70" i="61"/>
  <c r="L70" i="61"/>
  <c r="Q21" i="47" l="1"/>
  <c r="I21" i="47"/>
  <c r="G21" i="47"/>
  <c r="M21" i="47"/>
  <c r="O21" i="47"/>
  <c r="E21" i="47"/>
  <c r="K21" i="47"/>
  <c r="K45" i="61"/>
  <c r="I45" i="61"/>
  <c r="G45" i="61"/>
  <c r="I46" i="61"/>
  <c r="K46" i="61"/>
  <c r="G46" i="61"/>
  <c r="D46" i="61"/>
  <c r="E46" i="61" s="1"/>
  <c r="E45" i="61"/>
  <c r="L46" i="61"/>
  <c r="M46" i="61" s="1"/>
  <c r="M45" i="61"/>
  <c r="D71" i="61"/>
  <c r="E71" i="61" s="1"/>
  <c r="E70" i="61"/>
  <c r="L71" i="61"/>
  <c r="M71" i="61" s="1"/>
  <c r="M70" i="61"/>
  <c r="D39" i="47" l="1"/>
  <c r="L33" i="47"/>
  <c r="C33" i="47"/>
  <c r="G33" i="47" s="1"/>
  <c r="L45" i="47"/>
  <c r="D45" i="47"/>
  <c r="C45" i="47"/>
  <c r="K45" i="47" s="1"/>
  <c r="L44" i="47"/>
  <c r="D44" i="47"/>
  <c r="C44" i="47"/>
  <c r="K44" i="47" s="1"/>
  <c r="L43" i="47"/>
  <c r="D43" i="47"/>
  <c r="C43" i="47"/>
  <c r="K43" i="47" s="1"/>
  <c r="L42" i="47"/>
  <c r="D42" i="47"/>
  <c r="C42" i="47"/>
  <c r="K42" i="47" s="1"/>
  <c r="L41" i="47"/>
  <c r="D41" i="47"/>
  <c r="C41" i="47"/>
  <c r="K41" i="47" s="1"/>
  <c r="L40" i="47"/>
  <c r="D40" i="47"/>
  <c r="C40" i="47"/>
  <c r="L39" i="47"/>
  <c r="C39" i="47"/>
  <c r="K39" i="47" s="1"/>
  <c r="L38" i="47"/>
  <c r="D38" i="47"/>
  <c r="C38" i="47"/>
  <c r="K38" i="47" s="1"/>
  <c r="L37" i="47"/>
  <c r="D37" i="47"/>
  <c r="C37" i="47"/>
  <c r="K37" i="47" s="1"/>
  <c r="L36" i="47"/>
  <c r="D36" i="47"/>
  <c r="C36" i="47"/>
  <c r="K36" i="47" s="1"/>
  <c r="L35" i="47"/>
  <c r="D35" i="47"/>
  <c r="C35" i="47"/>
  <c r="K35" i="47" s="1"/>
  <c r="L34" i="47"/>
  <c r="D34" i="47"/>
  <c r="C34" i="47"/>
  <c r="K34" i="47" s="1"/>
  <c r="D33" i="47"/>
  <c r="C20" i="47"/>
  <c r="C19" i="47"/>
  <c r="C18" i="47"/>
  <c r="C17" i="47"/>
  <c r="C16" i="47"/>
  <c r="C15" i="47"/>
  <c r="C14" i="47"/>
  <c r="C13" i="47"/>
  <c r="C12" i="47"/>
  <c r="C11" i="47"/>
  <c r="C10" i="47"/>
  <c r="C9" i="47"/>
  <c r="K40" i="47" l="1"/>
  <c r="G40" i="47"/>
  <c r="D47" i="47"/>
  <c r="S10" i="47"/>
  <c r="D10" i="47"/>
  <c r="K10" i="47" s="1"/>
  <c r="S14" i="47"/>
  <c r="D14" i="47"/>
  <c r="K14" i="47" s="1"/>
  <c r="S18" i="47"/>
  <c r="D18" i="47"/>
  <c r="K18" i="47" s="1"/>
  <c r="S17" i="47"/>
  <c r="D17" i="47"/>
  <c r="O17" i="47" s="1"/>
  <c r="S19" i="47"/>
  <c r="D19" i="47"/>
  <c r="G19" i="47" s="1"/>
  <c r="K33" i="47"/>
  <c r="C47" i="47"/>
  <c r="S13" i="47"/>
  <c r="D13" i="47"/>
  <c r="O13" i="47" s="1"/>
  <c r="S11" i="47"/>
  <c r="D11" i="47"/>
  <c r="G11" i="47" s="1"/>
  <c r="L47" i="47"/>
  <c r="S9" i="47"/>
  <c r="D9" i="47"/>
  <c r="O9" i="47" s="1"/>
  <c r="S15" i="47"/>
  <c r="D15" i="47"/>
  <c r="G15" i="47" s="1"/>
  <c r="C22" i="47"/>
  <c r="D8" i="47"/>
  <c r="E8" i="47" s="1"/>
  <c r="S12" i="47"/>
  <c r="D12" i="47"/>
  <c r="Q12" i="47" s="1"/>
  <c r="S16" i="47"/>
  <c r="D16" i="47"/>
  <c r="Q16" i="47" s="1"/>
  <c r="S20" i="47"/>
  <c r="D20" i="47"/>
  <c r="Q20" i="47" s="1"/>
  <c r="E45" i="47"/>
  <c r="M38" i="47"/>
  <c r="M45" i="47"/>
  <c r="M33" i="47"/>
  <c r="M43" i="47"/>
  <c r="G45" i="47"/>
  <c r="G39" i="47"/>
  <c r="M35" i="47"/>
  <c r="E38" i="47"/>
  <c r="S8" i="47"/>
  <c r="E39" i="47"/>
  <c r="E41" i="47"/>
  <c r="E35" i="47"/>
  <c r="E43" i="47"/>
  <c r="E36" i="47"/>
  <c r="M41" i="47"/>
  <c r="E44" i="47"/>
  <c r="M36" i="47"/>
  <c r="M39" i="47"/>
  <c r="E42" i="47"/>
  <c r="M34" i="47"/>
  <c r="E37" i="47"/>
  <c r="M42" i="47"/>
  <c r="M44" i="47"/>
  <c r="M37" i="47"/>
  <c r="E40" i="47"/>
  <c r="E34" i="47"/>
  <c r="M40" i="47"/>
  <c r="G36" i="47"/>
  <c r="G37" i="47"/>
  <c r="G41" i="47"/>
  <c r="G42" i="47"/>
  <c r="G43" i="47"/>
  <c r="G44" i="47"/>
  <c r="G35" i="47"/>
  <c r="G38" i="47"/>
  <c r="I33" i="47"/>
  <c r="I34" i="47"/>
  <c r="I35" i="47"/>
  <c r="I36" i="47"/>
  <c r="I37" i="47"/>
  <c r="I38" i="47"/>
  <c r="I39" i="47"/>
  <c r="I40" i="47"/>
  <c r="I41" i="47"/>
  <c r="I42" i="47"/>
  <c r="I43" i="47"/>
  <c r="I44" i="47"/>
  <c r="I45" i="47"/>
  <c r="E33" i="47"/>
  <c r="G34" i="47"/>
  <c r="E12" i="47"/>
  <c r="I11" i="47"/>
  <c r="Q17" i="47"/>
  <c r="E17" i="47"/>
  <c r="E11" i="47"/>
  <c r="G12" i="47" l="1"/>
  <c r="M17" i="47"/>
  <c r="I12" i="47"/>
  <c r="G17" i="47"/>
  <c r="Q11" i="47"/>
  <c r="O19" i="47"/>
  <c r="M12" i="47"/>
  <c r="O11" i="47"/>
  <c r="M9" i="47"/>
  <c r="K17" i="47"/>
  <c r="M11" i="47"/>
  <c r="I17" i="47"/>
  <c r="K11" i="47"/>
  <c r="K16" i="47"/>
  <c r="S22" i="47"/>
  <c r="I16" i="47"/>
  <c r="Q10" i="47"/>
  <c r="E19" i="47"/>
  <c r="G9" i="47"/>
  <c r="E9" i="47"/>
  <c r="G16" i="47"/>
  <c r="K9" i="47"/>
  <c r="M16" i="47"/>
  <c r="M14" i="47"/>
  <c r="O12" i="47"/>
  <c r="G10" i="47"/>
  <c r="Q19" i="47"/>
  <c r="M19" i="47"/>
  <c r="M10" i="47"/>
  <c r="E14" i="47"/>
  <c r="E10" i="47"/>
  <c r="O16" i="47"/>
  <c r="K12" i="47"/>
  <c r="K19" i="47"/>
  <c r="O14" i="47"/>
  <c r="I9" i="47"/>
  <c r="I10" i="47"/>
  <c r="O10" i="47"/>
  <c r="I19" i="47"/>
  <c r="M18" i="47"/>
  <c r="I20" i="47"/>
  <c r="K15" i="47"/>
  <c r="E18" i="47"/>
  <c r="O15" i="47"/>
  <c r="I15" i="47"/>
  <c r="M47" i="47"/>
  <c r="G13" i="47"/>
  <c r="Q13" i="47"/>
  <c r="E15" i="47"/>
  <c r="I14" i="47"/>
  <c r="G18" i="47"/>
  <c r="Q9" i="47"/>
  <c r="Q15" i="47"/>
  <c r="M13" i="47"/>
  <c r="G14" i="47"/>
  <c r="Q14" i="47"/>
  <c r="E16" i="47"/>
  <c r="D22" i="47"/>
  <c r="Q8" i="47"/>
  <c r="I8" i="47"/>
  <c r="K8" i="47"/>
  <c r="I18" i="47"/>
  <c r="O20" i="47"/>
  <c r="O8" i="47"/>
  <c r="G20" i="47"/>
  <c r="K20" i="47"/>
  <c r="E20" i="47"/>
  <c r="Q18" i="47"/>
  <c r="I13" i="47"/>
  <c r="M8" i="47"/>
  <c r="M15" i="47"/>
  <c r="E13" i="47"/>
  <c r="M20" i="47"/>
  <c r="K13" i="47"/>
  <c r="O18" i="47"/>
  <c r="G47" i="47"/>
  <c r="K47" i="47"/>
  <c r="E47" i="47"/>
  <c r="I47" i="47"/>
  <c r="D88" i="47"/>
  <c r="D87" i="47"/>
  <c r="F87" i="47" s="1"/>
  <c r="D86" i="47"/>
  <c r="D85" i="47"/>
  <c r="D84" i="47"/>
  <c r="E22" i="47" l="1"/>
  <c r="K22" i="47"/>
  <c r="M22" i="47"/>
  <c r="G22" i="47"/>
  <c r="O22" i="47"/>
  <c r="Q22" i="47"/>
  <c r="I22" i="47"/>
  <c r="D105" i="61"/>
  <c r="H105" i="61" s="1"/>
  <c r="D106" i="61"/>
  <c r="H106" i="61" s="1"/>
  <c r="D107" i="61"/>
  <c r="H107" i="61" s="1"/>
  <c r="D108" i="61"/>
  <c r="F108" i="61" s="1"/>
  <c r="D109" i="61"/>
  <c r="H109" i="61" s="1"/>
  <c r="D104" i="61"/>
  <c r="F104" i="61" s="1"/>
  <c r="C8" i="61"/>
  <c r="F109" i="61"/>
  <c r="H108" i="61"/>
  <c r="J96" i="61"/>
  <c r="H96" i="61"/>
  <c r="F96" i="61"/>
  <c r="G95" i="61"/>
  <c r="K95" i="61"/>
  <c r="I94" i="61"/>
  <c r="C94" i="61"/>
  <c r="K94" i="61" s="1"/>
  <c r="I93" i="61"/>
  <c r="C93" i="61"/>
  <c r="K93" i="61" s="1"/>
  <c r="C92" i="61"/>
  <c r="K92" i="61" s="1"/>
  <c r="G91" i="61"/>
  <c r="C91" i="61"/>
  <c r="K91" i="61" s="1"/>
  <c r="I90" i="61"/>
  <c r="C90" i="61"/>
  <c r="K90" i="61" s="1"/>
  <c r="C89" i="61"/>
  <c r="K89" i="61" s="1"/>
  <c r="C88" i="61"/>
  <c r="G87" i="61"/>
  <c r="C87" i="61"/>
  <c r="K87" i="61" s="1"/>
  <c r="I86" i="61"/>
  <c r="C86" i="61"/>
  <c r="C85" i="61"/>
  <c r="K84" i="61"/>
  <c r="I83" i="61"/>
  <c r="K83" i="61"/>
  <c r="R21" i="61"/>
  <c r="R22" i="61" s="1"/>
  <c r="P21" i="61"/>
  <c r="P22" i="61" s="1"/>
  <c r="N21" i="61"/>
  <c r="N22" i="61" s="1"/>
  <c r="L21" i="61"/>
  <c r="L22" i="61" s="1"/>
  <c r="J21" i="61"/>
  <c r="J22" i="61" s="1"/>
  <c r="H21" i="61"/>
  <c r="H22" i="61" s="1"/>
  <c r="F21" i="61"/>
  <c r="F22" i="61" s="1"/>
  <c r="C20" i="61"/>
  <c r="C19" i="61"/>
  <c r="S19" i="61" s="1"/>
  <c r="C18" i="61"/>
  <c r="D18" i="61" s="1"/>
  <c r="C17" i="61"/>
  <c r="S17" i="61" s="1"/>
  <c r="C16" i="61"/>
  <c r="D16" i="61" s="1"/>
  <c r="C15" i="61"/>
  <c r="D15" i="61" s="1"/>
  <c r="C14" i="61"/>
  <c r="D14" i="61" s="1"/>
  <c r="C13" i="61"/>
  <c r="S13" i="61" s="1"/>
  <c r="C12" i="61"/>
  <c r="D12" i="61" s="1"/>
  <c r="C11" i="61"/>
  <c r="D11" i="61" s="1"/>
  <c r="C10" i="61"/>
  <c r="D10" i="61" s="1"/>
  <c r="C9" i="61"/>
  <c r="S9" i="61" s="1"/>
  <c r="D8" i="61" l="1"/>
  <c r="E8" i="61" s="1"/>
  <c r="K85" i="61"/>
  <c r="C96" i="61"/>
  <c r="F106" i="61"/>
  <c r="F105" i="61"/>
  <c r="F107" i="61"/>
  <c r="H104" i="61"/>
  <c r="E84" i="61"/>
  <c r="E88" i="61"/>
  <c r="S8" i="61"/>
  <c r="E85" i="61"/>
  <c r="E86" i="61"/>
  <c r="K88" i="61"/>
  <c r="G86" i="61"/>
  <c r="K86" i="61"/>
  <c r="I87" i="61"/>
  <c r="I91" i="61"/>
  <c r="E94" i="61"/>
  <c r="G94" i="61"/>
  <c r="E90" i="61"/>
  <c r="G90" i="61"/>
  <c r="I95" i="61"/>
  <c r="S16" i="61"/>
  <c r="C21" i="61"/>
  <c r="S14" i="61"/>
  <c r="S10" i="61"/>
  <c r="S15" i="61"/>
  <c r="S18" i="61"/>
  <c r="S11" i="61"/>
  <c r="S12" i="61"/>
  <c r="O10" i="61"/>
  <c r="M10" i="61"/>
  <c r="G10" i="61"/>
  <c r="Q10" i="61"/>
  <c r="K10" i="61"/>
  <c r="E10" i="61"/>
  <c r="I10" i="61"/>
  <c r="O18" i="61"/>
  <c r="M18" i="61"/>
  <c r="K18" i="61"/>
  <c r="Q18" i="61"/>
  <c r="I18" i="61"/>
  <c r="G18" i="61"/>
  <c r="E18" i="61"/>
  <c r="O14" i="61"/>
  <c r="M14" i="61"/>
  <c r="I14" i="61"/>
  <c r="G14" i="61"/>
  <c r="Q14" i="61"/>
  <c r="E14" i="61"/>
  <c r="K14" i="61"/>
  <c r="G16" i="61"/>
  <c r="E16" i="61"/>
  <c r="M16" i="61"/>
  <c r="Q16" i="61"/>
  <c r="K16" i="61"/>
  <c r="I16" i="61"/>
  <c r="O16" i="61"/>
  <c r="K15" i="61"/>
  <c r="I15" i="61"/>
  <c r="M15" i="61"/>
  <c r="G15" i="61"/>
  <c r="E15" i="61"/>
  <c r="Q15" i="61"/>
  <c r="O15" i="61"/>
  <c r="K11" i="61"/>
  <c r="I11" i="61"/>
  <c r="G11" i="61"/>
  <c r="E11" i="61"/>
  <c r="M11" i="61"/>
  <c r="Q11" i="61"/>
  <c r="O11" i="61"/>
  <c r="G12" i="61"/>
  <c r="E12" i="61"/>
  <c r="K12" i="61"/>
  <c r="I12" i="61"/>
  <c r="Q12" i="61"/>
  <c r="O12" i="61"/>
  <c r="M12" i="61"/>
  <c r="S20" i="61"/>
  <c r="D20" i="61"/>
  <c r="E89" i="61"/>
  <c r="I89" i="61"/>
  <c r="G93" i="61"/>
  <c r="I84" i="61"/>
  <c r="G84" i="61"/>
  <c r="D96" i="61"/>
  <c r="I96" i="61" s="1"/>
  <c r="G85" i="61"/>
  <c r="G89" i="61"/>
  <c r="I88" i="61"/>
  <c r="G88" i="61"/>
  <c r="I92" i="61"/>
  <c r="G92" i="61"/>
  <c r="D19" i="61"/>
  <c r="I85" i="61"/>
  <c r="E93" i="61"/>
  <c r="K96" i="61"/>
  <c r="E92" i="61"/>
  <c r="E95" i="61"/>
  <c r="E83" i="61"/>
  <c r="E87" i="61"/>
  <c r="E91" i="61"/>
  <c r="D9" i="61"/>
  <c r="D13" i="61"/>
  <c r="D17" i="61"/>
  <c r="G83" i="61"/>
  <c r="C41" i="23"/>
  <c r="G41" i="23" l="1"/>
  <c r="E41" i="23"/>
  <c r="S21" i="61"/>
  <c r="C22" i="61"/>
  <c r="G96" i="61"/>
  <c r="G8" i="61"/>
  <c r="I8" i="61"/>
  <c r="Q8" i="61"/>
  <c r="O8" i="61"/>
  <c r="M8" i="61"/>
  <c r="K8" i="61"/>
  <c r="Q9" i="61"/>
  <c r="G9" i="61"/>
  <c r="E9" i="61"/>
  <c r="O9" i="61"/>
  <c r="M9" i="61"/>
  <c r="K9" i="61"/>
  <c r="I9" i="61"/>
  <c r="K19" i="61"/>
  <c r="I19" i="61"/>
  <c r="G19" i="61"/>
  <c r="Q19" i="61"/>
  <c r="O19" i="61"/>
  <c r="M19" i="61"/>
  <c r="E19" i="61"/>
  <c r="D21" i="61"/>
  <c r="D22" i="61" s="1"/>
  <c r="G20" i="61"/>
  <c r="E20" i="61"/>
  <c r="I20" i="61"/>
  <c r="K20" i="61"/>
  <c r="Q20" i="61"/>
  <c r="O20" i="61"/>
  <c r="M20" i="61"/>
  <c r="Q17" i="61"/>
  <c r="K17" i="61"/>
  <c r="I17" i="61"/>
  <c r="G17" i="61"/>
  <c r="O17" i="61"/>
  <c r="E17" i="61"/>
  <c r="M17" i="61"/>
  <c r="Q13" i="61"/>
  <c r="I13" i="61"/>
  <c r="O13" i="61"/>
  <c r="M13" i="61"/>
  <c r="G13" i="61"/>
  <c r="E13" i="61"/>
  <c r="K13" i="61"/>
  <c r="E96" i="61"/>
  <c r="C49" i="23"/>
  <c r="C48" i="23"/>
  <c r="C47" i="23"/>
  <c r="C46" i="23"/>
  <c r="C45" i="23"/>
  <c r="C44" i="23"/>
  <c r="C43" i="23"/>
  <c r="C40" i="23"/>
  <c r="C39" i="23"/>
  <c r="C38" i="23"/>
  <c r="C37" i="23"/>
  <c r="C20" i="23"/>
  <c r="C19" i="23"/>
  <c r="C18" i="23"/>
  <c r="C17" i="23"/>
  <c r="C16" i="23"/>
  <c r="C15" i="23"/>
  <c r="C14" i="23"/>
  <c r="E14" i="23" s="1"/>
  <c r="C13" i="23"/>
  <c r="C12" i="23"/>
  <c r="C11" i="23"/>
  <c r="C10" i="23"/>
  <c r="C9" i="23"/>
  <c r="C8" i="23"/>
  <c r="C51" i="23" l="1"/>
  <c r="C22" i="23"/>
  <c r="C23" i="23" s="1"/>
  <c r="O21" i="61"/>
  <c r="E21" i="61"/>
  <c r="G21" i="61"/>
  <c r="K21" i="61"/>
  <c r="I21" i="61"/>
  <c r="M21" i="61"/>
  <c r="Q21" i="61"/>
  <c r="X8" i="45"/>
  <c r="T8" i="45"/>
  <c r="C8" i="45"/>
  <c r="G69" i="44"/>
  <c r="E69" i="44"/>
  <c r="D62" i="44"/>
  <c r="C9" i="44"/>
  <c r="C10" i="44"/>
  <c r="C11" i="44"/>
  <c r="C12" i="44"/>
  <c r="C13" i="44"/>
  <c r="C14" i="44"/>
  <c r="C15" i="44"/>
  <c r="C16" i="44"/>
  <c r="C17" i="44"/>
  <c r="C18" i="44"/>
  <c r="C19" i="44"/>
  <c r="C20" i="44"/>
  <c r="C21" i="44"/>
  <c r="C8" i="44"/>
  <c r="M21" i="18"/>
  <c r="M22" i="18" s="1"/>
  <c r="C21" i="16"/>
  <c r="C20" i="16"/>
  <c r="C19" i="16"/>
  <c r="C18" i="16"/>
  <c r="C17" i="16"/>
  <c r="C16" i="16"/>
  <c r="C15" i="16"/>
  <c r="C14" i="16"/>
  <c r="C13" i="16"/>
  <c r="C12" i="16"/>
  <c r="C11" i="16"/>
  <c r="C10" i="16"/>
  <c r="C9" i="16"/>
  <c r="C23" i="16" l="1"/>
  <c r="U8" i="45"/>
  <c r="G52" i="23"/>
  <c r="K52" i="23"/>
  <c r="C22" i="44"/>
  <c r="E23" i="16" l="1"/>
  <c r="L23" i="16"/>
  <c r="G23" i="16"/>
  <c r="J23" i="16"/>
  <c r="H23" i="16" l="1"/>
  <c r="D65" i="44"/>
  <c r="H65" i="44" s="1"/>
  <c r="D64" i="44"/>
  <c r="F64" i="44" s="1"/>
  <c r="D69" i="44" l="1"/>
  <c r="F69" i="44" s="1"/>
  <c r="H64" i="44"/>
  <c r="F65" i="44"/>
  <c r="H62" i="44"/>
  <c r="F62" i="44"/>
  <c r="H69" i="44" l="1"/>
  <c r="J68" i="24" l="1"/>
  <c r="H68" i="24"/>
  <c r="F68" i="24"/>
  <c r="D68" i="24"/>
  <c r="C68" i="24"/>
  <c r="K67" i="24"/>
  <c r="I67" i="24"/>
  <c r="G67" i="24"/>
  <c r="E67" i="24"/>
  <c r="K66" i="24"/>
  <c r="I66" i="24"/>
  <c r="G66" i="24"/>
  <c r="E66" i="24"/>
  <c r="K65" i="24"/>
  <c r="I65" i="24"/>
  <c r="G65" i="24"/>
  <c r="E65" i="24"/>
  <c r="L51" i="24"/>
  <c r="L52" i="24" s="1"/>
  <c r="I51" i="24"/>
  <c r="I52" i="24" s="1"/>
  <c r="F51" i="24"/>
  <c r="F52" i="24" s="1"/>
  <c r="D51" i="24"/>
  <c r="D52" i="24" s="1"/>
  <c r="M50" i="24"/>
  <c r="J50" i="24"/>
  <c r="G50" i="24"/>
  <c r="E50" i="24"/>
  <c r="M48" i="24"/>
  <c r="J48" i="24"/>
  <c r="G48" i="24"/>
  <c r="E48" i="24"/>
  <c r="M47" i="24"/>
  <c r="J47" i="24"/>
  <c r="G47" i="24"/>
  <c r="E47" i="24"/>
  <c r="M46" i="24"/>
  <c r="J46" i="24"/>
  <c r="G46" i="24"/>
  <c r="E46" i="24"/>
  <c r="M45" i="24"/>
  <c r="J45" i="24"/>
  <c r="G45" i="24"/>
  <c r="E45" i="24"/>
  <c r="M44" i="24"/>
  <c r="J44" i="24"/>
  <c r="G44" i="24"/>
  <c r="E44" i="24"/>
  <c r="M43" i="24"/>
  <c r="J43" i="24"/>
  <c r="E43" i="24"/>
  <c r="M42" i="24"/>
  <c r="J42" i="24"/>
  <c r="G42" i="24"/>
  <c r="E42" i="24"/>
  <c r="M41" i="24"/>
  <c r="J41" i="24"/>
  <c r="G41" i="24"/>
  <c r="E41" i="24"/>
  <c r="M40" i="24"/>
  <c r="J40" i="24"/>
  <c r="G40" i="24"/>
  <c r="E40" i="24"/>
  <c r="M39" i="24"/>
  <c r="J39" i="24"/>
  <c r="G39" i="24"/>
  <c r="E39" i="24"/>
  <c r="M38" i="24"/>
  <c r="J38" i="24"/>
  <c r="G38" i="24"/>
  <c r="E38" i="24"/>
  <c r="M37" i="24"/>
  <c r="J37" i="24"/>
  <c r="G37" i="24"/>
  <c r="K68" i="24" l="1"/>
  <c r="E68" i="24"/>
  <c r="E52" i="24"/>
  <c r="J52" i="24"/>
  <c r="M52" i="24"/>
  <c r="G52" i="24"/>
  <c r="G68" i="24"/>
  <c r="I68" i="24"/>
  <c r="E51" i="24"/>
  <c r="G51" i="24"/>
  <c r="J51" i="24"/>
  <c r="M51" i="24"/>
  <c r="F51" i="60"/>
  <c r="F52" i="60" s="1"/>
  <c r="D51" i="60"/>
  <c r="D52" i="60" s="1"/>
  <c r="G50" i="60"/>
  <c r="J48" i="60"/>
  <c r="G47" i="60"/>
  <c r="G46" i="60"/>
  <c r="G45" i="60"/>
  <c r="J44" i="60"/>
  <c r="G43" i="60"/>
  <c r="G42" i="60"/>
  <c r="G41" i="60"/>
  <c r="J40" i="60"/>
  <c r="G39" i="60"/>
  <c r="G38" i="60"/>
  <c r="I22" i="60"/>
  <c r="I23" i="60" s="1"/>
  <c r="J23" i="60" s="1"/>
  <c r="G21" i="60"/>
  <c r="G19" i="60"/>
  <c r="G18" i="60"/>
  <c r="G17" i="60"/>
  <c r="J16" i="60"/>
  <c r="J15" i="60"/>
  <c r="J14" i="60"/>
  <c r="E13" i="60"/>
  <c r="E12" i="60"/>
  <c r="G11" i="60"/>
  <c r="J9" i="60"/>
  <c r="J10" i="60" l="1"/>
  <c r="E10" i="60"/>
  <c r="G37" i="60"/>
  <c r="C51" i="60"/>
  <c r="C52" i="60" s="1"/>
  <c r="J8" i="60"/>
  <c r="E14" i="60"/>
  <c r="G8" i="60"/>
  <c r="J11" i="60"/>
  <c r="J17" i="60"/>
  <c r="J41" i="60"/>
  <c r="J50" i="60"/>
  <c r="E8" i="60"/>
  <c r="J19" i="60"/>
  <c r="J43" i="60"/>
  <c r="J39" i="60"/>
  <c r="J45" i="60"/>
  <c r="E11" i="60"/>
  <c r="H11" i="60" s="1"/>
  <c r="G14" i="60"/>
  <c r="E19" i="60"/>
  <c r="H19" i="60" s="1"/>
  <c r="J47" i="60"/>
  <c r="J12" i="60"/>
  <c r="J21" i="60"/>
  <c r="J37" i="60"/>
  <c r="E16" i="60"/>
  <c r="G16" i="60"/>
  <c r="E40" i="60"/>
  <c r="G13" i="60"/>
  <c r="H13" i="60" s="1"/>
  <c r="E18" i="60"/>
  <c r="H18" i="60" s="1"/>
  <c r="G40" i="60"/>
  <c r="E9" i="60"/>
  <c r="E15" i="60"/>
  <c r="J38" i="60"/>
  <c r="J42" i="60"/>
  <c r="J46" i="60"/>
  <c r="G9" i="60"/>
  <c r="J13" i="60"/>
  <c r="G15" i="60"/>
  <c r="E21" i="60"/>
  <c r="H21" i="60" s="1"/>
  <c r="G12" i="60"/>
  <c r="H12" i="60" s="1"/>
  <c r="E17" i="60"/>
  <c r="H17" i="60" s="1"/>
  <c r="J18" i="60"/>
  <c r="E37" i="60"/>
  <c r="E39" i="60"/>
  <c r="E41" i="60"/>
  <c r="E43" i="60"/>
  <c r="E45" i="60"/>
  <c r="E47" i="60"/>
  <c r="E50" i="60"/>
  <c r="E38" i="60"/>
  <c r="E42" i="60"/>
  <c r="E44" i="60"/>
  <c r="E46" i="60"/>
  <c r="E48" i="60"/>
  <c r="G10" i="60"/>
  <c r="G44" i="60"/>
  <c r="G48" i="60"/>
  <c r="J52" i="60" l="1"/>
  <c r="G52" i="60"/>
  <c r="H14" i="60"/>
  <c r="E51" i="60"/>
  <c r="G51" i="60"/>
  <c r="G22" i="60"/>
  <c r="H8" i="60"/>
  <c r="H10" i="60"/>
  <c r="H15" i="60"/>
  <c r="J51" i="60"/>
  <c r="H9" i="60"/>
  <c r="J22" i="60"/>
  <c r="H16" i="60"/>
  <c r="H22" i="60" l="1"/>
  <c r="E52" i="60"/>
  <c r="G23" i="60"/>
  <c r="H23" i="60" s="1"/>
  <c r="H21" i="59" l="1"/>
  <c r="D21" i="59"/>
  <c r="C21" i="59"/>
  <c r="I20" i="59"/>
  <c r="E20" i="59"/>
  <c r="I19" i="59"/>
  <c r="E19" i="59"/>
  <c r="I18" i="59"/>
  <c r="E18" i="59"/>
  <c r="I17" i="59"/>
  <c r="E17" i="59"/>
  <c r="I16" i="59"/>
  <c r="E16" i="59"/>
  <c r="I15" i="59"/>
  <c r="E15" i="59"/>
  <c r="Q14" i="59"/>
  <c r="O14" i="59"/>
  <c r="N14" i="59"/>
  <c r="I14" i="59"/>
  <c r="E14" i="59"/>
  <c r="R13" i="59"/>
  <c r="P13" i="59"/>
  <c r="I13" i="59"/>
  <c r="E13" i="59"/>
  <c r="R12" i="59"/>
  <c r="P12" i="59"/>
  <c r="I12" i="59"/>
  <c r="E12" i="59"/>
  <c r="R11" i="59"/>
  <c r="P11" i="59"/>
  <c r="I11" i="59"/>
  <c r="E11" i="59"/>
  <c r="R10" i="59"/>
  <c r="P10" i="59"/>
  <c r="I10" i="59"/>
  <c r="E10" i="59"/>
  <c r="R9" i="59"/>
  <c r="P9" i="59"/>
  <c r="I9" i="59"/>
  <c r="E9" i="59"/>
  <c r="R8" i="59"/>
  <c r="P8" i="59"/>
  <c r="I8" i="59"/>
  <c r="E8" i="59"/>
  <c r="R7" i="59"/>
  <c r="P7" i="59"/>
  <c r="E7" i="59"/>
  <c r="H47" i="58"/>
  <c r="I46" i="58"/>
  <c r="I45" i="58"/>
  <c r="I44" i="58"/>
  <c r="I43" i="58"/>
  <c r="I42" i="58"/>
  <c r="I41" i="58"/>
  <c r="I40" i="58"/>
  <c r="I39" i="58"/>
  <c r="I38" i="58"/>
  <c r="I37" i="58"/>
  <c r="I36" i="58"/>
  <c r="I35" i="58"/>
  <c r="I34" i="58"/>
  <c r="I33" i="58"/>
  <c r="E46" i="58"/>
  <c r="E45" i="58"/>
  <c r="E44" i="58"/>
  <c r="E43" i="58"/>
  <c r="E42" i="58"/>
  <c r="E41" i="58"/>
  <c r="E40" i="58"/>
  <c r="E39" i="58"/>
  <c r="E38" i="58"/>
  <c r="E37" i="58"/>
  <c r="E36" i="58"/>
  <c r="E35" i="58"/>
  <c r="E34" i="58"/>
  <c r="E33" i="58"/>
  <c r="D47" i="58"/>
  <c r="C47" i="58"/>
  <c r="Q14" i="58"/>
  <c r="O14" i="58"/>
  <c r="N14" i="58"/>
  <c r="R13" i="58"/>
  <c r="P13" i="58"/>
  <c r="R12" i="58"/>
  <c r="P12" i="58"/>
  <c r="R11" i="58"/>
  <c r="P11" i="58"/>
  <c r="R10" i="58"/>
  <c r="P10" i="58"/>
  <c r="R9" i="58"/>
  <c r="P9" i="58"/>
  <c r="R8" i="58"/>
  <c r="P8" i="58"/>
  <c r="R7" i="58"/>
  <c r="P7" i="58"/>
  <c r="I8" i="58"/>
  <c r="I9" i="58"/>
  <c r="I10" i="58"/>
  <c r="I11" i="58"/>
  <c r="I12" i="58"/>
  <c r="I13" i="58"/>
  <c r="I14" i="58"/>
  <c r="I15" i="58"/>
  <c r="I16" i="58"/>
  <c r="I17" i="58"/>
  <c r="I18" i="58"/>
  <c r="I19" i="58"/>
  <c r="I20" i="58"/>
  <c r="I7" i="58"/>
  <c r="H21" i="58"/>
  <c r="D21" i="58"/>
  <c r="C21" i="58"/>
  <c r="E20" i="58"/>
  <c r="E19" i="58"/>
  <c r="E18" i="58"/>
  <c r="E17" i="58"/>
  <c r="E16" i="58"/>
  <c r="E15" i="58"/>
  <c r="E14" i="58"/>
  <c r="E13" i="58"/>
  <c r="E12" i="58"/>
  <c r="E11" i="58"/>
  <c r="E10" i="58"/>
  <c r="E9" i="58"/>
  <c r="E8" i="58"/>
  <c r="E7" i="58"/>
  <c r="I22" i="58" l="1"/>
  <c r="I48" i="58"/>
  <c r="I47" i="58"/>
  <c r="I21" i="58"/>
  <c r="P14" i="59"/>
  <c r="R14" i="59"/>
  <c r="E21" i="59"/>
  <c r="I21" i="59"/>
  <c r="E47" i="58"/>
  <c r="E21" i="58"/>
  <c r="P14" i="58"/>
  <c r="R14" i="58"/>
  <c r="E37" i="53" l="1"/>
  <c r="E38" i="53"/>
  <c r="E41" i="53"/>
  <c r="E37" i="54" l="1"/>
  <c r="E38" i="54"/>
  <c r="E41" i="54"/>
  <c r="E63" i="54"/>
  <c r="E64" i="54"/>
  <c r="E67" i="54"/>
  <c r="D47" i="54"/>
  <c r="H73" i="54"/>
  <c r="H74" i="54" s="1"/>
  <c r="I74" i="54" s="1"/>
  <c r="F73" i="54"/>
  <c r="F74" i="54" s="1"/>
  <c r="D73" i="54"/>
  <c r="D74" i="54" s="1"/>
  <c r="C73" i="54"/>
  <c r="C74" i="54" s="1"/>
  <c r="I72" i="54"/>
  <c r="G72" i="54"/>
  <c r="E72" i="54"/>
  <c r="I71" i="54"/>
  <c r="G71" i="54"/>
  <c r="E71" i="54"/>
  <c r="I70" i="54"/>
  <c r="G70" i="54"/>
  <c r="E70" i="54"/>
  <c r="I69" i="54"/>
  <c r="G69" i="54"/>
  <c r="E69" i="54"/>
  <c r="I68" i="54"/>
  <c r="G68" i="54"/>
  <c r="E68" i="54"/>
  <c r="I67" i="54"/>
  <c r="G67" i="54"/>
  <c r="I66" i="54"/>
  <c r="G66" i="54"/>
  <c r="E66" i="54"/>
  <c r="I65" i="54"/>
  <c r="G65" i="54"/>
  <c r="E65" i="54"/>
  <c r="I64" i="54"/>
  <c r="G64" i="54"/>
  <c r="I63" i="54"/>
  <c r="G63" i="54"/>
  <c r="I62" i="54"/>
  <c r="G62" i="54"/>
  <c r="E62" i="54"/>
  <c r="I61" i="54"/>
  <c r="G61" i="54"/>
  <c r="E61" i="54"/>
  <c r="I60" i="54"/>
  <c r="G60" i="54"/>
  <c r="E60" i="54"/>
  <c r="I59" i="54"/>
  <c r="G59" i="54"/>
  <c r="E59" i="54"/>
  <c r="E74" i="54" l="1"/>
  <c r="D48" i="54"/>
  <c r="E48" i="54" s="1"/>
  <c r="G74" i="54"/>
  <c r="E73" i="54"/>
  <c r="G73" i="54"/>
  <c r="I73" i="54"/>
  <c r="H47" i="54" l="1"/>
  <c r="F47" i="54"/>
  <c r="E47" i="54"/>
  <c r="I46" i="54"/>
  <c r="G46" i="54"/>
  <c r="E46" i="54"/>
  <c r="I45" i="54"/>
  <c r="G45" i="54"/>
  <c r="E45" i="54"/>
  <c r="I44" i="54"/>
  <c r="G44" i="54"/>
  <c r="E44" i="54"/>
  <c r="I43" i="54"/>
  <c r="G43" i="54"/>
  <c r="E43" i="54"/>
  <c r="I42" i="54"/>
  <c r="G42" i="54"/>
  <c r="E42" i="54"/>
  <c r="I41" i="54"/>
  <c r="G41" i="54"/>
  <c r="I40" i="54"/>
  <c r="G40" i="54"/>
  <c r="E40" i="54"/>
  <c r="I39" i="54"/>
  <c r="G39" i="54"/>
  <c r="E39" i="54"/>
  <c r="I38" i="54"/>
  <c r="G38" i="54"/>
  <c r="I37" i="54"/>
  <c r="G37" i="54"/>
  <c r="I36" i="54"/>
  <c r="G36" i="54"/>
  <c r="E36" i="54"/>
  <c r="I35" i="54"/>
  <c r="G35" i="54"/>
  <c r="E35" i="54"/>
  <c r="I34" i="54"/>
  <c r="G34" i="54"/>
  <c r="E34" i="54"/>
  <c r="I33" i="54"/>
  <c r="G33" i="54"/>
  <c r="E33" i="54"/>
  <c r="H21" i="54"/>
  <c r="H22" i="54" s="1"/>
  <c r="F21" i="54"/>
  <c r="F22" i="54" s="1"/>
  <c r="D21" i="54"/>
  <c r="D22" i="54" s="1"/>
  <c r="C20" i="54"/>
  <c r="I20" i="54" s="1"/>
  <c r="C19" i="54"/>
  <c r="I19" i="54" s="1"/>
  <c r="C18" i="54"/>
  <c r="I18" i="54" s="1"/>
  <c r="C17" i="54"/>
  <c r="I17" i="54" s="1"/>
  <c r="C16" i="54"/>
  <c r="I16" i="54" s="1"/>
  <c r="C15" i="54"/>
  <c r="I15" i="54" s="1"/>
  <c r="C14" i="54"/>
  <c r="I14" i="54" s="1"/>
  <c r="C13" i="54"/>
  <c r="E13" i="54" s="1"/>
  <c r="C12" i="54"/>
  <c r="I12" i="54" s="1"/>
  <c r="C11" i="54"/>
  <c r="I11" i="54" s="1"/>
  <c r="C10" i="54"/>
  <c r="I10" i="54" s="1"/>
  <c r="C9" i="54"/>
  <c r="G9" i="54" s="1"/>
  <c r="C8" i="54"/>
  <c r="I8" i="54" s="1"/>
  <c r="C7" i="54"/>
  <c r="F47" i="53"/>
  <c r="F48" i="53" s="1"/>
  <c r="D47" i="53"/>
  <c r="D48" i="53" s="1"/>
  <c r="C47" i="53"/>
  <c r="G46" i="53"/>
  <c r="E46" i="53"/>
  <c r="G45" i="53"/>
  <c r="E45" i="53"/>
  <c r="G44" i="53"/>
  <c r="E44" i="53"/>
  <c r="G43" i="53"/>
  <c r="E43" i="53"/>
  <c r="G42" i="53"/>
  <c r="E42" i="53"/>
  <c r="G41" i="53"/>
  <c r="G40" i="53"/>
  <c r="E40" i="53"/>
  <c r="G39" i="53"/>
  <c r="E39" i="53"/>
  <c r="G38" i="53"/>
  <c r="G37" i="53"/>
  <c r="G36" i="53"/>
  <c r="E36" i="53"/>
  <c r="G35" i="53"/>
  <c r="E35" i="53"/>
  <c r="G34" i="53"/>
  <c r="E34" i="53"/>
  <c r="H21" i="53"/>
  <c r="H22" i="53" s="1"/>
  <c r="F21" i="53"/>
  <c r="F22" i="53" s="1"/>
  <c r="D21" i="53"/>
  <c r="D22" i="53" s="1"/>
  <c r="C20" i="53"/>
  <c r="I20" i="53" s="1"/>
  <c r="C19" i="53"/>
  <c r="E19" i="53" s="1"/>
  <c r="C18" i="53"/>
  <c r="I18" i="53" s="1"/>
  <c r="C17" i="53"/>
  <c r="G17" i="53" s="1"/>
  <c r="C16" i="53"/>
  <c r="I16" i="53" s="1"/>
  <c r="C15" i="53"/>
  <c r="G15" i="53" s="1"/>
  <c r="C14" i="53"/>
  <c r="I14" i="53" s="1"/>
  <c r="C13" i="53"/>
  <c r="I13" i="53" s="1"/>
  <c r="C12" i="53"/>
  <c r="I12" i="53" s="1"/>
  <c r="C11" i="53"/>
  <c r="E11" i="53" s="1"/>
  <c r="C10" i="53"/>
  <c r="I10" i="53" s="1"/>
  <c r="C9" i="53"/>
  <c r="I9" i="53" s="1"/>
  <c r="C8" i="53"/>
  <c r="I8" i="53" s="1"/>
  <c r="I7" i="53"/>
  <c r="E48" i="53" l="1"/>
  <c r="G48" i="53"/>
  <c r="F48" i="54"/>
  <c r="G48" i="54" s="1"/>
  <c r="H48" i="54"/>
  <c r="I48" i="54" s="1"/>
  <c r="G47" i="54"/>
  <c r="I47" i="54"/>
  <c r="I7" i="54"/>
  <c r="E7" i="54"/>
  <c r="G47" i="53"/>
  <c r="E47" i="53"/>
  <c r="C21" i="54"/>
  <c r="C22" i="54" s="1"/>
  <c r="E9" i="54"/>
  <c r="E15" i="54"/>
  <c r="G7" i="54"/>
  <c r="G13" i="54"/>
  <c r="I13" i="54"/>
  <c r="E10" i="54"/>
  <c r="I9" i="54"/>
  <c r="E11" i="54"/>
  <c r="E17" i="54"/>
  <c r="E19" i="54"/>
  <c r="G11" i="54"/>
  <c r="G15" i="54"/>
  <c r="G17" i="54"/>
  <c r="G19" i="54"/>
  <c r="E8" i="54"/>
  <c r="E12" i="54"/>
  <c r="E14" i="54"/>
  <c r="E16" i="54"/>
  <c r="E18" i="54"/>
  <c r="E20" i="54"/>
  <c r="G8" i="54"/>
  <c r="G10" i="54"/>
  <c r="G12" i="54"/>
  <c r="G14" i="54"/>
  <c r="G16" i="54"/>
  <c r="G18" i="54"/>
  <c r="G20" i="54"/>
  <c r="I15" i="53"/>
  <c r="C21" i="53"/>
  <c r="C22" i="53" s="1"/>
  <c r="E22" i="53" s="1"/>
  <c r="I17" i="53"/>
  <c r="E7" i="53"/>
  <c r="G11" i="53"/>
  <c r="G19" i="53"/>
  <c r="E10" i="53"/>
  <c r="E18" i="53"/>
  <c r="E9" i="53"/>
  <c r="E13" i="53"/>
  <c r="E17" i="53"/>
  <c r="G7" i="53"/>
  <c r="G13" i="53"/>
  <c r="I11" i="53"/>
  <c r="I19" i="53"/>
  <c r="G8" i="53"/>
  <c r="G10" i="53"/>
  <c r="G12" i="53"/>
  <c r="G14" i="53"/>
  <c r="G16" i="53"/>
  <c r="G18" i="53"/>
  <c r="G20" i="53"/>
  <c r="E15" i="53"/>
  <c r="G9" i="53"/>
  <c r="E8" i="53"/>
  <c r="E12" i="53"/>
  <c r="E14" i="53"/>
  <c r="E16" i="53"/>
  <c r="E20" i="53"/>
  <c r="E22" i="54" l="1"/>
  <c r="I21" i="53"/>
  <c r="I21" i="54"/>
  <c r="E21" i="54"/>
  <c r="G21" i="54"/>
  <c r="G21" i="53"/>
  <c r="E21" i="53"/>
  <c r="I22" i="53" l="1"/>
  <c r="G22" i="53"/>
  <c r="I22" i="54"/>
  <c r="G22" i="54"/>
  <c r="M18" i="31" l="1"/>
  <c r="H22" i="24"/>
  <c r="H23" i="24" s="1"/>
  <c r="G18" i="31"/>
  <c r="I45" i="18"/>
  <c r="G45" i="18"/>
  <c r="H8" i="31" l="1"/>
  <c r="H9" i="31"/>
  <c r="H10" i="31"/>
  <c r="H11" i="31"/>
  <c r="H12" i="31"/>
  <c r="H7" i="31"/>
  <c r="H13" i="31"/>
  <c r="N21" i="18"/>
  <c r="E22" i="23"/>
  <c r="H88" i="47"/>
  <c r="H87" i="47"/>
  <c r="H86" i="47"/>
  <c r="H85" i="47"/>
  <c r="H84" i="47"/>
  <c r="H83" i="47"/>
  <c r="F84" i="47"/>
  <c r="F85" i="47"/>
  <c r="F86" i="47"/>
  <c r="F88" i="47"/>
  <c r="F83" i="47"/>
  <c r="D60" i="47"/>
  <c r="D61" i="47"/>
  <c r="I61" i="47" s="1"/>
  <c r="D62" i="47"/>
  <c r="I62" i="47" s="1"/>
  <c r="D63" i="47"/>
  <c r="D64" i="47"/>
  <c r="G64" i="47" s="1"/>
  <c r="D65" i="47"/>
  <c r="G65" i="47" s="1"/>
  <c r="D66" i="47"/>
  <c r="D67" i="47"/>
  <c r="G67" i="47" s="1"/>
  <c r="D68" i="47"/>
  <c r="G68" i="47" s="1"/>
  <c r="D69" i="47"/>
  <c r="I69" i="47" s="1"/>
  <c r="D70" i="47"/>
  <c r="I70" i="47" s="1"/>
  <c r="D71" i="47"/>
  <c r="I63" i="47" l="1"/>
  <c r="G63" i="47"/>
  <c r="D73" i="47"/>
  <c r="G69" i="47"/>
  <c r="I59" i="47"/>
  <c r="I68" i="47"/>
  <c r="G61" i="47"/>
  <c r="I71" i="47"/>
  <c r="G71" i="47"/>
  <c r="I60" i="47"/>
  <c r="G60" i="47"/>
  <c r="I64" i="47"/>
  <c r="I67" i="47"/>
  <c r="G62" i="47"/>
  <c r="G70" i="47"/>
  <c r="I65" i="47"/>
  <c r="I66" i="47"/>
  <c r="G66" i="47"/>
  <c r="L49" i="18" l="1"/>
  <c r="L50" i="18" s="1"/>
  <c r="J49" i="18"/>
  <c r="J50" i="18" s="1"/>
  <c r="H49" i="18"/>
  <c r="H50" i="18" s="1"/>
  <c r="F49" i="18"/>
  <c r="F50" i="18" s="1"/>
  <c r="D49" i="18"/>
  <c r="D50" i="18" s="1"/>
  <c r="C49" i="18"/>
  <c r="C50" i="18" s="1"/>
  <c r="M48" i="18"/>
  <c r="K48" i="18"/>
  <c r="I48" i="18"/>
  <c r="G48" i="18"/>
  <c r="E48" i="18"/>
  <c r="M46" i="18"/>
  <c r="K46" i="18"/>
  <c r="I46" i="18"/>
  <c r="G46" i="18"/>
  <c r="E46" i="18"/>
  <c r="M45" i="18"/>
  <c r="K45" i="18"/>
  <c r="E45" i="18"/>
  <c r="M44" i="18"/>
  <c r="K44" i="18"/>
  <c r="I44" i="18"/>
  <c r="G44" i="18"/>
  <c r="E44" i="18"/>
  <c r="M43" i="18"/>
  <c r="K43" i="18"/>
  <c r="I43" i="18"/>
  <c r="G43" i="18"/>
  <c r="E43" i="18"/>
  <c r="M42" i="18"/>
  <c r="K42" i="18"/>
  <c r="I42" i="18"/>
  <c r="G42" i="18"/>
  <c r="E42" i="18"/>
  <c r="M41" i="18"/>
  <c r="K41" i="18"/>
  <c r="I41" i="18"/>
  <c r="G41" i="18"/>
  <c r="E41" i="18"/>
  <c r="M40" i="18"/>
  <c r="K40" i="18"/>
  <c r="I40" i="18"/>
  <c r="G40" i="18"/>
  <c r="E40" i="18"/>
  <c r="M39" i="18"/>
  <c r="K39" i="18"/>
  <c r="I39" i="18"/>
  <c r="G39" i="18"/>
  <c r="E39" i="18"/>
  <c r="M38" i="18"/>
  <c r="K38" i="18"/>
  <c r="I38" i="18"/>
  <c r="G38" i="18"/>
  <c r="E38" i="18"/>
  <c r="M37" i="18"/>
  <c r="K37" i="18"/>
  <c r="I37" i="18"/>
  <c r="G37" i="18"/>
  <c r="E37" i="18"/>
  <c r="M36" i="18"/>
  <c r="K36" i="18"/>
  <c r="I36" i="18"/>
  <c r="G36" i="18"/>
  <c r="E36" i="18"/>
  <c r="M35" i="18"/>
  <c r="K35" i="18"/>
  <c r="I35" i="18"/>
  <c r="G35" i="18"/>
  <c r="E35" i="18"/>
  <c r="I50" i="18" l="1"/>
  <c r="E49" i="18"/>
  <c r="M50" i="18"/>
  <c r="G49" i="18"/>
  <c r="M49" i="18"/>
  <c r="E50" i="18"/>
  <c r="I49" i="18"/>
  <c r="K49" i="18"/>
  <c r="K50" i="18" l="1"/>
  <c r="G50" i="18"/>
  <c r="L21" i="24" l="1"/>
  <c r="I21" i="24"/>
  <c r="G21" i="24"/>
  <c r="E21" i="24"/>
  <c r="L19" i="24"/>
  <c r="I19" i="24"/>
  <c r="G19" i="24"/>
  <c r="E19" i="24"/>
  <c r="L18" i="24"/>
  <c r="I18" i="24"/>
  <c r="G18" i="24"/>
  <c r="E18" i="24"/>
  <c r="L17" i="24"/>
  <c r="I17" i="24"/>
  <c r="G17" i="24"/>
  <c r="E17" i="24"/>
  <c r="L16" i="24"/>
  <c r="I16" i="24"/>
  <c r="G16" i="24"/>
  <c r="E16" i="24"/>
  <c r="L15" i="24"/>
  <c r="I15" i="24"/>
  <c r="G15" i="24"/>
  <c r="E15" i="24"/>
  <c r="L14" i="24"/>
  <c r="I14" i="24"/>
  <c r="G14" i="24"/>
  <c r="E14" i="24"/>
  <c r="L13" i="24"/>
  <c r="I13" i="24"/>
  <c r="G13" i="24"/>
  <c r="E13" i="24"/>
  <c r="L12" i="24"/>
  <c r="I12" i="24"/>
  <c r="G12" i="24"/>
  <c r="E12" i="24"/>
  <c r="L11" i="24"/>
  <c r="I11" i="24"/>
  <c r="G11" i="24"/>
  <c r="E11" i="24"/>
  <c r="L10" i="24"/>
  <c r="I10" i="24"/>
  <c r="G10" i="24"/>
  <c r="E10" i="24"/>
  <c r="L9" i="24"/>
  <c r="I9" i="24"/>
  <c r="G9" i="24"/>
  <c r="E9" i="24"/>
  <c r="L8" i="24"/>
  <c r="I8" i="24"/>
  <c r="G8" i="24"/>
  <c r="E8" i="24"/>
  <c r="K22" i="24"/>
  <c r="K23" i="24" s="1"/>
  <c r="J11" i="24" l="1"/>
  <c r="J13" i="24"/>
  <c r="J15" i="24"/>
  <c r="J17" i="24"/>
  <c r="J19" i="24"/>
  <c r="J9" i="24"/>
  <c r="J10" i="24"/>
  <c r="J12" i="24"/>
  <c r="J16" i="24"/>
  <c r="J18" i="24"/>
  <c r="J14" i="24"/>
  <c r="J21" i="24"/>
  <c r="J8" i="24"/>
  <c r="P22" i="45"/>
  <c r="P23" i="45" s="1"/>
  <c r="N22" i="45"/>
  <c r="N23" i="45" s="1"/>
  <c r="L22" i="45"/>
  <c r="L23" i="45" s="1"/>
  <c r="J22" i="45"/>
  <c r="J23" i="45" s="1"/>
  <c r="H22" i="45"/>
  <c r="H23" i="45" s="1"/>
  <c r="F22" i="45"/>
  <c r="F23" i="45" s="1"/>
  <c r="D22" i="45"/>
  <c r="X21" i="45"/>
  <c r="T21" i="45"/>
  <c r="C21" i="45"/>
  <c r="X20" i="45"/>
  <c r="T20" i="45"/>
  <c r="C20" i="45"/>
  <c r="M20" i="45" s="1"/>
  <c r="X19" i="45"/>
  <c r="T19" i="45"/>
  <c r="C19" i="45"/>
  <c r="E19" i="45" s="1"/>
  <c r="X18" i="45"/>
  <c r="T18" i="45"/>
  <c r="C18" i="45"/>
  <c r="M18" i="45" s="1"/>
  <c r="X17" i="45"/>
  <c r="T17" i="45"/>
  <c r="C17" i="45"/>
  <c r="E17" i="45" s="1"/>
  <c r="X16" i="45"/>
  <c r="T16" i="45"/>
  <c r="C16" i="45"/>
  <c r="M16" i="45" s="1"/>
  <c r="X15" i="45"/>
  <c r="T15" i="45"/>
  <c r="C15" i="45"/>
  <c r="E15" i="45" s="1"/>
  <c r="X14" i="45"/>
  <c r="T14" i="45"/>
  <c r="C14" i="45"/>
  <c r="M14" i="45" s="1"/>
  <c r="X13" i="45"/>
  <c r="T13" i="45"/>
  <c r="C13" i="45"/>
  <c r="E13" i="45" s="1"/>
  <c r="X12" i="45"/>
  <c r="T12" i="45"/>
  <c r="C12" i="45"/>
  <c r="M12" i="45" s="1"/>
  <c r="X11" i="45"/>
  <c r="T11" i="45"/>
  <c r="C11" i="45"/>
  <c r="E11" i="45" s="1"/>
  <c r="X10" i="45"/>
  <c r="T10" i="45"/>
  <c r="C10" i="45"/>
  <c r="M10" i="45" s="1"/>
  <c r="X9" i="45"/>
  <c r="T9" i="45"/>
  <c r="C9" i="45"/>
  <c r="E9" i="45" s="1"/>
  <c r="M8" i="45"/>
  <c r="E46" i="44"/>
  <c r="J22" i="23"/>
  <c r="G22" i="23"/>
  <c r="J20" i="23"/>
  <c r="G20" i="23"/>
  <c r="E20" i="23"/>
  <c r="J19" i="23"/>
  <c r="G19" i="23"/>
  <c r="E19" i="23"/>
  <c r="J18" i="23"/>
  <c r="G18" i="23"/>
  <c r="E18" i="23"/>
  <c r="J17" i="23"/>
  <c r="G17" i="23"/>
  <c r="E17" i="23"/>
  <c r="J16" i="23"/>
  <c r="G16" i="23"/>
  <c r="E16" i="23"/>
  <c r="J15" i="23"/>
  <c r="G15" i="23"/>
  <c r="E15" i="23"/>
  <c r="J14" i="23"/>
  <c r="G14" i="23"/>
  <c r="J13" i="23"/>
  <c r="G13" i="23"/>
  <c r="E13" i="23"/>
  <c r="J12" i="23"/>
  <c r="G12" i="23"/>
  <c r="E12" i="23"/>
  <c r="J11" i="23"/>
  <c r="G11" i="23"/>
  <c r="E11" i="23"/>
  <c r="J10" i="23"/>
  <c r="G10" i="23"/>
  <c r="E10" i="23"/>
  <c r="J9" i="23"/>
  <c r="G9" i="23"/>
  <c r="E9" i="23"/>
  <c r="J8" i="23"/>
  <c r="G8" i="23"/>
  <c r="E8" i="23"/>
  <c r="X22" i="45" l="1"/>
  <c r="X23" i="45" s="1"/>
  <c r="D23" i="45"/>
  <c r="H15" i="23"/>
  <c r="H19" i="23"/>
  <c r="K17" i="45"/>
  <c r="Y9" i="45"/>
  <c r="O17" i="45"/>
  <c r="U17" i="45"/>
  <c r="O12" i="45"/>
  <c r="O14" i="45"/>
  <c r="G19" i="45"/>
  <c r="Q20" i="45"/>
  <c r="U14" i="45"/>
  <c r="E18" i="45"/>
  <c r="Q19" i="45"/>
  <c r="U21" i="45"/>
  <c r="G20" i="45"/>
  <c r="U10" i="45"/>
  <c r="U20" i="45"/>
  <c r="U16" i="45"/>
  <c r="K11" i="45"/>
  <c r="K13" i="45"/>
  <c r="K15" i="45"/>
  <c r="O18" i="45"/>
  <c r="I21" i="45"/>
  <c r="E16" i="45"/>
  <c r="G8" i="45"/>
  <c r="O16" i="45"/>
  <c r="K19" i="45"/>
  <c r="O19" i="45"/>
  <c r="Y8" i="45"/>
  <c r="I9" i="45"/>
  <c r="U11" i="45"/>
  <c r="U15" i="45"/>
  <c r="G17" i="45"/>
  <c r="U18" i="45"/>
  <c r="M21" i="45"/>
  <c r="H13" i="23"/>
  <c r="H17" i="23"/>
  <c r="H12" i="23"/>
  <c r="H16" i="23"/>
  <c r="H20" i="23"/>
  <c r="H9" i="23"/>
  <c r="H11" i="23"/>
  <c r="H10" i="23"/>
  <c r="H14" i="23"/>
  <c r="H18" i="23"/>
  <c r="O8" i="45"/>
  <c r="K9" i="45"/>
  <c r="O10" i="45"/>
  <c r="M11" i="45"/>
  <c r="Q12" i="45"/>
  <c r="M13" i="45"/>
  <c r="Q14" i="45"/>
  <c r="M15" i="45"/>
  <c r="Q16" i="45"/>
  <c r="M17" i="45"/>
  <c r="Q18" i="45"/>
  <c r="M19" i="45"/>
  <c r="O20" i="45"/>
  <c r="K21" i="45"/>
  <c r="G10" i="45"/>
  <c r="Q8" i="45"/>
  <c r="M9" i="45"/>
  <c r="Q10" i="45"/>
  <c r="O11" i="45"/>
  <c r="O13" i="45"/>
  <c r="O15" i="45"/>
  <c r="I11" i="45"/>
  <c r="O9" i="45"/>
  <c r="U13" i="45"/>
  <c r="O21" i="45"/>
  <c r="U12" i="45"/>
  <c r="U9" i="45"/>
  <c r="Y11" i="45"/>
  <c r="Y12" i="45"/>
  <c r="Y13" i="45"/>
  <c r="Y14" i="45"/>
  <c r="Y15" i="45"/>
  <c r="Y16" i="45"/>
  <c r="Y17" i="45"/>
  <c r="Y18" i="45"/>
  <c r="U19" i="45"/>
  <c r="Q21" i="45"/>
  <c r="Y10" i="45"/>
  <c r="Y19" i="45"/>
  <c r="Y20" i="45"/>
  <c r="E12" i="45"/>
  <c r="G13" i="45"/>
  <c r="E14" i="45"/>
  <c r="G15" i="45"/>
  <c r="Y21" i="45"/>
  <c r="E8" i="45"/>
  <c r="G9" i="45"/>
  <c r="E10" i="45"/>
  <c r="G11" i="45"/>
  <c r="G12" i="45"/>
  <c r="I13" i="45"/>
  <c r="G14" i="45"/>
  <c r="I15" i="45"/>
  <c r="G16" i="45"/>
  <c r="I17" i="45"/>
  <c r="G18" i="45"/>
  <c r="I19" i="45"/>
  <c r="E20" i="45"/>
  <c r="G21" i="45"/>
  <c r="H22" i="23"/>
  <c r="T22" i="45"/>
  <c r="T23" i="45" s="1"/>
  <c r="C22" i="45"/>
  <c r="C23" i="45" s="1"/>
  <c r="I8" i="45"/>
  <c r="Q9" i="45"/>
  <c r="I10" i="45"/>
  <c r="Q11" i="45"/>
  <c r="I12" i="45"/>
  <c r="Q13" i="45"/>
  <c r="I14" i="45"/>
  <c r="Q15" i="45"/>
  <c r="I16" i="45"/>
  <c r="Q17" i="45"/>
  <c r="I18" i="45"/>
  <c r="I20" i="45"/>
  <c r="K8" i="45"/>
  <c r="K10" i="45"/>
  <c r="K12" i="45"/>
  <c r="K14" i="45"/>
  <c r="K16" i="45"/>
  <c r="K18" i="45"/>
  <c r="K20" i="45"/>
  <c r="E21" i="45"/>
  <c r="E23" i="23"/>
  <c r="G23" i="23"/>
  <c r="H8" i="23"/>
  <c r="J23" i="23"/>
  <c r="O22" i="45" l="1"/>
  <c r="K22" i="45"/>
  <c r="M22" i="45"/>
  <c r="G22" i="45"/>
  <c r="E22" i="45"/>
  <c r="U22" i="45"/>
  <c r="Y22" i="45"/>
  <c r="I22" i="45"/>
  <c r="Q22" i="45"/>
  <c r="H23" i="23"/>
  <c r="Q23" i="45" l="1"/>
  <c r="I23" i="45"/>
  <c r="K23" i="45"/>
  <c r="G23" i="45"/>
  <c r="O23" i="45"/>
  <c r="Y23" i="45"/>
  <c r="E23" i="45"/>
  <c r="U23" i="45"/>
  <c r="M23" i="45"/>
  <c r="C22" i="16"/>
  <c r="E71" i="47" l="1"/>
  <c r="E70" i="47"/>
  <c r="E68" i="47"/>
  <c r="E66" i="47"/>
  <c r="E64" i="47"/>
  <c r="E62" i="47"/>
  <c r="E60" i="47"/>
  <c r="K59" i="47"/>
  <c r="E22" i="46"/>
  <c r="D22" i="46"/>
  <c r="C21" i="46"/>
  <c r="C20" i="46"/>
  <c r="C19" i="46"/>
  <c r="C18" i="46"/>
  <c r="C17" i="46"/>
  <c r="C16" i="46"/>
  <c r="C15" i="46"/>
  <c r="C14" i="46"/>
  <c r="C13" i="46"/>
  <c r="C12" i="46"/>
  <c r="C11" i="46"/>
  <c r="C10" i="46"/>
  <c r="C9" i="46"/>
  <c r="C8" i="46"/>
  <c r="C22" i="46" l="1"/>
  <c r="G73" i="47"/>
  <c r="I73" i="47"/>
  <c r="K65" i="47"/>
  <c r="E65" i="47"/>
  <c r="K67" i="47"/>
  <c r="E67" i="47"/>
  <c r="K61" i="47"/>
  <c r="E61" i="47"/>
  <c r="K69" i="47"/>
  <c r="E69" i="47"/>
  <c r="K63" i="47"/>
  <c r="E63" i="47"/>
  <c r="K66" i="47"/>
  <c r="K71" i="47"/>
  <c r="K62" i="47"/>
  <c r="K70" i="47"/>
  <c r="K60" i="47"/>
  <c r="K64" i="47"/>
  <c r="K68" i="47"/>
  <c r="K73" i="47" l="1"/>
  <c r="E73" i="47"/>
  <c r="G37" i="23" l="1"/>
  <c r="D22" i="16" l="1"/>
  <c r="E16" i="44"/>
  <c r="D48" i="44" l="1"/>
  <c r="D49" i="44" s="1"/>
  <c r="C48" i="44"/>
  <c r="C49" i="44" s="1"/>
  <c r="E47" i="44"/>
  <c r="E45" i="44"/>
  <c r="E44" i="44"/>
  <c r="E43" i="44"/>
  <c r="E42" i="44"/>
  <c r="E41" i="44"/>
  <c r="E40" i="44"/>
  <c r="E39" i="44"/>
  <c r="E38" i="44"/>
  <c r="E37" i="44"/>
  <c r="E36" i="44"/>
  <c r="E35" i="44"/>
  <c r="E34" i="44"/>
  <c r="F22" i="44"/>
  <c r="G21" i="44"/>
  <c r="E21" i="44"/>
  <c r="G20" i="44"/>
  <c r="E20" i="44"/>
  <c r="G19" i="44"/>
  <c r="E19" i="44"/>
  <c r="G18" i="44"/>
  <c r="E18" i="44"/>
  <c r="G17" i="44"/>
  <c r="E17" i="44"/>
  <c r="G16" i="44"/>
  <c r="G15" i="44"/>
  <c r="E15" i="44"/>
  <c r="G14" i="44"/>
  <c r="E14" i="44"/>
  <c r="G13" i="44"/>
  <c r="E13" i="44"/>
  <c r="G12" i="44"/>
  <c r="E12" i="44"/>
  <c r="G11" i="44"/>
  <c r="E11" i="44"/>
  <c r="G10" i="44"/>
  <c r="E10" i="44"/>
  <c r="G9" i="44"/>
  <c r="E9" i="44"/>
  <c r="G8" i="44"/>
  <c r="E8" i="44"/>
  <c r="E49" i="44" l="1"/>
  <c r="E22" i="44"/>
  <c r="G22" i="44"/>
  <c r="E48" i="44"/>
  <c r="C22" i="24"/>
  <c r="C23" i="24" s="1"/>
  <c r="D22" i="24" l="1"/>
  <c r="D23" i="24" s="1"/>
  <c r="J7" i="31" l="1"/>
  <c r="J13" i="31" l="1"/>
  <c r="J12" i="31"/>
  <c r="J11" i="31"/>
  <c r="J10" i="31"/>
  <c r="J9" i="31"/>
  <c r="J8" i="31"/>
  <c r="J17" i="31"/>
  <c r="C18" i="31"/>
  <c r="E18" i="31"/>
  <c r="F11" i="31" l="1"/>
  <c r="F9" i="31"/>
  <c r="F8" i="31"/>
  <c r="F10" i="31"/>
  <c r="F13" i="31"/>
  <c r="F7" i="31"/>
  <c r="F12" i="31"/>
  <c r="N16" i="31"/>
  <c r="N9" i="31"/>
  <c r="N8" i="31"/>
  <c r="N14" i="31"/>
  <c r="N7" i="31"/>
  <c r="N12" i="31"/>
  <c r="N15" i="31"/>
  <c r="N13" i="31"/>
  <c r="N11" i="31"/>
  <c r="N10" i="31"/>
  <c r="D7" i="31"/>
  <c r="D11" i="31"/>
  <c r="D13" i="31"/>
  <c r="D8" i="31"/>
  <c r="D10" i="31"/>
  <c r="D12" i="31"/>
  <c r="D9" i="31"/>
  <c r="N18" i="31" l="1"/>
  <c r="E49" i="23" l="1"/>
  <c r="E48" i="23"/>
  <c r="E47" i="23"/>
  <c r="E46" i="23"/>
  <c r="E45" i="23"/>
  <c r="E44" i="23"/>
  <c r="E43" i="23"/>
  <c r="E40" i="23"/>
  <c r="E39" i="23"/>
  <c r="E38" i="23"/>
  <c r="E37" i="23"/>
  <c r="E51" i="23" l="1"/>
  <c r="E52" i="23"/>
  <c r="K22" i="16" l="1"/>
  <c r="I22" i="16"/>
  <c r="F22" i="16"/>
  <c r="E22" i="16"/>
  <c r="E23" i="24" l="1"/>
  <c r="K20" i="18" l="1"/>
  <c r="F21" i="18"/>
  <c r="F22" i="18" s="1"/>
  <c r="H21" i="18"/>
  <c r="H22" i="18" s="1"/>
  <c r="E21" i="18" l="1"/>
  <c r="K22" i="18"/>
  <c r="N22" i="18"/>
  <c r="K21" i="18"/>
  <c r="E22" i="18"/>
  <c r="I21" i="18"/>
  <c r="G21" i="18"/>
  <c r="G22" i="18"/>
  <c r="I22" i="18"/>
  <c r="L22" i="18" l="1"/>
  <c r="L21" i="18"/>
  <c r="K46" i="23"/>
  <c r="L22" i="16" l="1"/>
  <c r="L21" i="16"/>
  <c r="J21" i="16"/>
  <c r="G21" i="16"/>
  <c r="E21" i="16"/>
  <c r="H21" i="16" l="1"/>
  <c r="F22" i="24" l="1"/>
  <c r="F23" i="24" s="1"/>
  <c r="K49" i="23"/>
  <c r="K48" i="23"/>
  <c r="K47" i="23"/>
  <c r="K45" i="23"/>
  <c r="K44" i="23"/>
  <c r="K43" i="23"/>
  <c r="K40" i="23"/>
  <c r="K39" i="23"/>
  <c r="K38" i="23"/>
  <c r="K37" i="23"/>
  <c r="N20" i="18"/>
  <c r="I20" i="18"/>
  <c r="G20" i="18"/>
  <c r="E20" i="18"/>
  <c r="N18" i="18"/>
  <c r="K18" i="18"/>
  <c r="I18" i="18"/>
  <c r="G18" i="18"/>
  <c r="E18" i="18"/>
  <c r="N17" i="18"/>
  <c r="K17" i="18"/>
  <c r="I17" i="18"/>
  <c r="G17" i="18"/>
  <c r="E17" i="18"/>
  <c r="N16" i="18"/>
  <c r="K16" i="18"/>
  <c r="I16" i="18"/>
  <c r="G16" i="18"/>
  <c r="E16" i="18"/>
  <c r="N15" i="18"/>
  <c r="K15" i="18"/>
  <c r="I15" i="18"/>
  <c r="G15" i="18"/>
  <c r="E15" i="18"/>
  <c r="N14" i="18"/>
  <c r="K14" i="18"/>
  <c r="I14" i="18"/>
  <c r="G14" i="18"/>
  <c r="E14" i="18"/>
  <c r="N13" i="18"/>
  <c r="K13" i="18"/>
  <c r="I13" i="18"/>
  <c r="G13" i="18"/>
  <c r="E13" i="18"/>
  <c r="N12" i="18"/>
  <c r="K12" i="18"/>
  <c r="I12" i="18"/>
  <c r="G12" i="18"/>
  <c r="E12" i="18"/>
  <c r="N11" i="18"/>
  <c r="K11" i="18"/>
  <c r="I11" i="18"/>
  <c r="G11" i="18"/>
  <c r="E11" i="18"/>
  <c r="N10" i="18"/>
  <c r="K10" i="18"/>
  <c r="I10" i="18"/>
  <c r="G10" i="18"/>
  <c r="E10" i="18"/>
  <c r="N9" i="18"/>
  <c r="K9" i="18"/>
  <c r="I9" i="18"/>
  <c r="G9" i="18"/>
  <c r="E9" i="18"/>
  <c r="N8" i="18"/>
  <c r="K8" i="18"/>
  <c r="I8" i="18"/>
  <c r="G8" i="18"/>
  <c r="E8" i="18"/>
  <c r="N7" i="18"/>
  <c r="K7" i="18"/>
  <c r="I7" i="18"/>
  <c r="G7" i="18"/>
  <c r="E7" i="18"/>
  <c r="G22" i="16"/>
  <c r="H22" i="16" s="1"/>
  <c r="L20" i="16"/>
  <c r="J20" i="16"/>
  <c r="G20" i="16"/>
  <c r="E20" i="16"/>
  <c r="L19" i="16"/>
  <c r="J19" i="16"/>
  <c r="G19" i="16"/>
  <c r="E19" i="16"/>
  <c r="L18" i="16"/>
  <c r="J18" i="16"/>
  <c r="G18" i="16"/>
  <c r="E18" i="16"/>
  <c r="L17" i="16"/>
  <c r="J17" i="16"/>
  <c r="G17" i="16"/>
  <c r="E17" i="16"/>
  <c r="L16" i="16"/>
  <c r="J16" i="16"/>
  <c r="G16" i="16"/>
  <c r="E16" i="16"/>
  <c r="L15" i="16"/>
  <c r="J15" i="16"/>
  <c r="G15" i="16"/>
  <c r="E15" i="16"/>
  <c r="L14" i="16"/>
  <c r="J14" i="16"/>
  <c r="G14" i="16"/>
  <c r="E14" i="16"/>
  <c r="L13" i="16"/>
  <c r="J13" i="16"/>
  <c r="G13" i="16"/>
  <c r="E13" i="16"/>
  <c r="L12" i="16"/>
  <c r="J12" i="16"/>
  <c r="G12" i="16"/>
  <c r="E12" i="16"/>
  <c r="L11" i="16"/>
  <c r="J11" i="16"/>
  <c r="G11" i="16"/>
  <c r="E11" i="16"/>
  <c r="L10" i="16"/>
  <c r="J10" i="16"/>
  <c r="G10" i="16"/>
  <c r="E10" i="16"/>
  <c r="L9" i="16"/>
  <c r="J9" i="16"/>
  <c r="G9" i="16"/>
  <c r="E9" i="16"/>
  <c r="L8" i="16"/>
  <c r="J8" i="16"/>
  <c r="G8" i="16"/>
  <c r="E8" i="16"/>
  <c r="L12" i="18" l="1"/>
  <c r="L11" i="18"/>
  <c r="L20" i="18"/>
  <c r="L9" i="18"/>
  <c r="L17" i="18"/>
  <c r="L14" i="18"/>
  <c r="L8" i="18"/>
  <c r="L16" i="18"/>
  <c r="L13" i="18"/>
  <c r="L10" i="18"/>
  <c r="L18" i="18"/>
  <c r="L7" i="18"/>
  <c r="L15" i="18"/>
  <c r="H16" i="16"/>
  <c r="H8" i="16"/>
  <c r="H12" i="16"/>
  <c r="H20" i="16"/>
  <c r="H15" i="16"/>
  <c r="H17" i="16"/>
  <c r="H9" i="16"/>
  <c r="H14" i="16"/>
  <c r="I22" i="24"/>
  <c r="E22" i="24"/>
  <c r="H13" i="16"/>
  <c r="H18" i="16"/>
  <c r="H19" i="16"/>
  <c r="J22" i="16"/>
  <c r="H10" i="16"/>
  <c r="H11" i="16"/>
  <c r="G23" i="24"/>
  <c r="I23" i="24"/>
  <c r="L23" i="24"/>
  <c r="G22" i="24"/>
  <c r="L22" i="24"/>
  <c r="G38" i="23"/>
  <c r="G39" i="23"/>
  <c r="G40" i="23"/>
  <c r="G43" i="23"/>
  <c r="G44" i="23"/>
  <c r="G45" i="23"/>
  <c r="G46" i="23"/>
  <c r="G47" i="23"/>
  <c r="G48" i="23"/>
  <c r="G49" i="23"/>
  <c r="I37" i="23"/>
  <c r="I38" i="23"/>
  <c r="I39" i="23"/>
  <c r="I40" i="23"/>
  <c r="I43" i="23"/>
  <c r="I44" i="23"/>
  <c r="I45" i="23"/>
  <c r="I46" i="23"/>
  <c r="I47" i="23"/>
  <c r="I48" i="23"/>
  <c r="I49" i="23"/>
  <c r="J23" i="24" l="1"/>
  <c r="G51" i="23"/>
  <c r="J22" i="24"/>
  <c r="I51" i="23"/>
  <c r="K51" i="23"/>
  <c r="I52"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tc={F0AA86AF-1F29-4713-9250-55AB38C15975}</author>
    <author>tc={415AD08F-E934-4874-8DBE-3F56B8874143}</author>
  </authors>
  <commentList>
    <comment ref="O12" authorId="0" shapeId="0" xr:uid="{00000000-0006-0000-1000-000001000000}">
      <text>
        <t>[Threaded comment]
Your version of Excel allows you to read this threaded comment; however, any edits to it will get removed if the file is opened in a newer version of Excel. Learn more: https://go.microsoft.com/fwlink/?linkid=870924
Comment:
    Were positive alert in 2022 &amp; 2023 so considered outlier. Outlier in 2024.</t>
      </text>
    </comment>
    <comment ref="Q14" authorId="1" shapeId="0" xr:uid="{00000000-0006-0000-1000-000002000000}">
      <text>
        <t>[Threaded comment]
Your version of Excel allows you to read this threaded comment; however, any edits to it will get removed if the file is opened in a newer version of Excel. Learn more: https://go.microsoft.com/fwlink/?linkid=870924
Comment:
    Were positive alert in 2022 &amp; 2023 so considered outlier. Outlier in 2024.</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tc={ACC535F8-6A89-4254-9F74-BD476E92ECF0}</author>
  </authors>
  <commentList>
    <comment ref="L45" authorId="0" shapeId="0" xr:uid="{00000000-0006-0000-1400-000001000000}">
      <text>
        <t>[Threaded comment]
Your version of Excel allows you to read this threaded comment; however, any edits to it will get removed if the file is opened in a newer version of Excel. Learn more: https://go.microsoft.com/fwlink/?linkid=870924
Comment:
    So classed as positive outlier</t>
      </text>
    </comment>
  </commentList>
</comments>
</file>

<file path=xl/sharedStrings.xml><?xml version="1.0" encoding="utf-8"?>
<sst xmlns="http://schemas.openxmlformats.org/spreadsheetml/2006/main" count="3566" uniqueCount="848">
  <si>
    <t>All 16 CAPS-A scores reported</t>
  </si>
  <si>
    <t>&lt;16 CAPS-A scores reported</t>
  </si>
  <si>
    <t>Reason reported for not collecting outcome</t>
  </si>
  <si>
    <t>Missing data</t>
  </si>
  <si>
    <t>N</t>
  </si>
  <si>
    <t>n</t>
  </si>
  <si>
    <t>(%)</t>
  </si>
  <si>
    <t>Newcastle</t>
  </si>
  <si>
    <t>Leeds</t>
  </si>
  <si>
    <t>Liverpool</t>
  </si>
  <si>
    <t>Manchester</t>
  </si>
  <si>
    <t>Trent</t>
  </si>
  <si>
    <t>West Midlands</t>
  </si>
  <si>
    <t>North Thames</t>
  </si>
  <si>
    <t>Northern Ireland</t>
  </si>
  <si>
    <t xml:space="preserve"> No structurally-related speech difficulties</t>
  </si>
  <si>
    <t xml:space="preserve"> Standard 3:</t>
  </si>
  <si>
    <t xml:space="preserve"> No cleft-related articulation difficulties</t>
  </si>
  <si>
    <t>Revised totals**</t>
  </si>
  <si>
    <t>5 year old index scores reported</t>
  </si>
  <si>
    <t>Positive alert</t>
  </si>
  <si>
    <t>Consented</t>
  </si>
  <si>
    <t>Declined</t>
  </si>
  <si>
    <t>Awaiting verification</t>
  </si>
  <si>
    <t>Not possible to verify</t>
  </si>
  <si>
    <t>Cleft lip</t>
  </si>
  <si>
    <t>Cleft palate</t>
  </si>
  <si>
    <t>Unilateral cleft lip and palate</t>
  </si>
  <si>
    <t>Bilateral cleft lip and palate</t>
  </si>
  <si>
    <t>Unspecified</t>
  </si>
  <si>
    <t>PRS</t>
  </si>
  <si>
    <t>Standard 2a:</t>
  </si>
  <si>
    <t>Negative outlier</t>
  </si>
  <si>
    <t>Positive outlier</t>
  </si>
  <si>
    <t>Negative alert</t>
  </si>
  <si>
    <t>Underweight</t>
  </si>
  <si>
    <t>Overweight</t>
  </si>
  <si>
    <t>Obese</t>
  </si>
  <si>
    <t>High / Very High SDQ scores</t>
  </si>
  <si>
    <t>dmft data reported</t>
  </si>
  <si>
    <t>0 dmft</t>
  </si>
  <si>
    <t>dmft &gt; 0</t>
  </si>
  <si>
    <t>dmft &gt; 5</t>
  </si>
  <si>
    <t>Birth year(s)</t>
  </si>
  <si>
    <t>Cleft type</t>
  </si>
  <si>
    <t>Topic</t>
  </si>
  <si>
    <t>Normal speech</t>
  </si>
  <si>
    <t>Standard 1:</t>
  </si>
  <si>
    <t>TOC</t>
  </si>
  <si>
    <t>Outcome</t>
  </si>
  <si>
    <t>%</t>
  </si>
  <si>
    <t>At birth</t>
  </si>
  <si>
    <t>Speech</t>
  </si>
  <si>
    <t>Dental health</t>
  </si>
  <si>
    <t>Table Of Contents (TOC)</t>
  </si>
  <si>
    <t>Cleft Net East</t>
  </si>
  <si>
    <t>Spires</t>
  </si>
  <si>
    <t>South Wales</t>
  </si>
  <si>
    <t>South West</t>
  </si>
  <si>
    <t>Evelina London</t>
  </si>
  <si>
    <t>Cleft Service</t>
  </si>
  <si>
    <t>TIM scores 1a+</t>
  </si>
  <si>
    <t>Cleft Services</t>
  </si>
  <si>
    <t>Version</t>
  </si>
  <si>
    <t>Description and Amendment History</t>
  </si>
  <si>
    <t>Date</t>
  </si>
  <si>
    <t>-</t>
  </si>
  <si>
    <t>Document Control</t>
  </si>
  <si>
    <t>The controlled copy of this document is held by the work area it covers. Any copies of this document held outside of that area, in whatever format (e.g. paper, email attachment), are considered to have passed out of control and should be checked for currency and validity.</t>
  </si>
  <si>
    <t>Cleft service</t>
  </si>
  <si>
    <t>Female</t>
  </si>
  <si>
    <t>Male</t>
  </si>
  <si>
    <t>Height &amp; Weight at 5 years reported</t>
  </si>
  <si>
    <t>Height only reported</t>
  </si>
  <si>
    <t>Weight only reported</t>
  </si>
  <si>
    <t>Total</t>
  </si>
  <si>
    <t>Healthy BMI</t>
  </si>
  <si>
    <t>Outlier status</t>
  </si>
  <si>
    <t>Good facial growth score        (1 or 2)</t>
  </si>
  <si>
    <t>Outcome not collected 
(reason provided)</t>
  </si>
  <si>
    <t>Fair facial growth score       (3)</t>
  </si>
  <si>
    <t>Revised totals***</t>
  </si>
  <si>
    <t>Scotland</t>
  </si>
  <si>
    <t>Postive outlier</t>
  </si>
  <si>
    <t>Outlier status****</t>
  </si>
  <si>
    <t>Alert</t>
  </si>
  <si>
    <t>Outlier</t>
  </si>
  <si>
    <t>Syndrome</t>
  </si>
  <si>
    <t>Child growth 
(reporting)</t>
  </si>
  <si>
    <t>Child growth 
(Healthy BMI)</t>
  </si>
  <si>
    <t>Dental health
(reporting)</t>
  </si>
  <si>
    <t>Facial growth
(Reporting)</t>
  </si>
  <si>
    <t>Facial growth
(good scores)</t>
  </si>
  <si>
    <t>Speech
(Reporting)</t>
  </si>
  <si>
    <t>Psychology
(SDQ high/v high scores)</t>
  </si>
  <si>
    <t xml:space="preserve"> +ve</t>
  </si>
  <si>
    <t xml:space="preserve"> -ve</t>
  </si>
  <si>
    <t>Consent 
verification</t>
  </si>
  <si>
    <t xml:space="preserve"> +ve*</t>
  </si>
  <si>
    <t xml:space="preserve"> -ve*</t>
  </si>
  <si>
    <t>NP</t>
  </si>
  <si>
    <t>Key</t>
  </si>
  <si>
    <t>DATA COMPLETENESS</t>
  </si>
  <si>
    <t>OUTCOME</t>
  </si>
  <si>
    <t>Externally validated</t>
  </si>
  <si>
    <t>Description</t>
  </si>
  <si>
    <t>CPO</t>
  </si>
  <si>
    <t>UCLP</t>
  </si>
  <si>
    <t>BCLP</t>
  </si>
  <si>
    <t>Child growth</t>
  </si>
  <si>
    <t>Facial growth</t>
  </si>
  <si>
    <t>Patient deceased or emigrated</t>
  </si>
  <si>
    <t>Patient transferred in or out of area</t>
  </si>
  <si>
    <t>Syndromic diagnosis</t>
  </si>
  <si>
    <t>Clinically contraindicated (non-syndromic)</t>
  </si>
  <si>
    <t>Lack of staff facilities or equipment</t>
  </si>
  <si>
    <t>Patient DNA / cancelled / did not consent / cooperate</t>
  </si>
  <si>
    <t>Other</t>
  </si>
  <si>
    <t>Specific to Psychology: Screen only partially completed</t>
  </si>
  <si>
    <t>Specific to Psychology: Not completed due to language barriers</t>
  </si>
  <si>
    <t>Specific to Psychology: Parents declined to complete</t>
  </si>
  <si>
    <t>Specific to Speech: Not appointed before 6 years</t>
  </si>
  <si>
    <t>Reason for not collecting data: 2014-16 births</t>
  </si>
  <si>
    <t>Diagnosis time reported</t>
  </si>
  <si>
    <t>Missing diagnosis time</t>
  </si>
  <si>
    <t>Antenatal diagnosis</t>
  </si>
  <si>
    <t>Registration</t>
  </si>
  <si>
    <t xml:space="preserve">Timing of diagnosis </t>
  </si>
  <si>
    <t>Consent status</t>
  </si>
  <si>
    <t>Audit Outcomes at 5 years of age</t>
  </si>
  <si>
    <t xml:space="preserve">Psychology  </t>
  </si>
  <si>
    <t>Reasons outcome not collected</t>
  </si>
  <si>
    <t>CRANE Project Team</t>
  </si>
  <si>
    <t>Governance and Funding</t>
  </si>
  <si>
    <t>Indicators</t>
  </si>
  <si>
    <t>Document</t>
  </si>
  <si>
    <t>Members of CRANE Project Team</t>
  </si>
  <si>
    <t>Name</t>
  </si>
  <si>
    <t>Role</t>
  </si>
  <si>
    <t>Affiliation</t>
  </si>
  <si>
    <t>Craig Russell</t>
  </si>
  <si>
    <t xml:space="preserve">Clinical Project Lead / 
Consultant Surgeon </t>
  </si>
  <si>
    <t>Clinical Effectiveness Unit / 
NHS Greater Glasgow and Clyde</t>
  </si>
  <si>
    <t>Jibby Medina</t>
  </si>
  <si>
    <t>Programme Manager</t>
  </si>
  <si>
    <t>Clinical Effectiveness Unit</t>
  </si>
  <si>
    <t>Kate Fitzsimons</t>
  </si>
  <si>
    <t>Sophie Butterworth</t>
  </si>
  <si>
    <t>Clinical Research Fellow</t>
  </si>
  <si>
    <t>Jan van der Meulen</t>
  </si>
  <si>
    <t>Clinical Epidemiologist</t>
  </si>
  <si>
    <t>Clinical Effectiveness Unit / 
London School of Hygiene and Tropical Medicine</t>
  </si>
  <si>
    <t>CEU Research Coordinator</t>
  </si>
  <si>
    <t xml:space="preserve">Ownership </t>
  </si>
  <si>
    <t>The database is funded by the National Health Service through the National Specialised Commissioning Group for England, the Welsh Health Specialised Service, and the Northern Ireland Specialist Services Commissioning Team; who have responsibility for the delivery of care to children born with cleft lip and palate in England, Wales and Northern Ireland. An independent body, the Cleft Development Group UK, which represents patient representative groups, clinicians and commissioners, has the overall responsibility for running the database.</t>
  </si>
  <si>
    <t>Cleft Development Group</t>
  </si>
  <si>
    <t>The Cleft Development Group is a body with two distinct roles.  Firstly, it is responsible for making arrangements for the running and commissioning of the CRANE Database. 
Secondly, it is responsible for providing guidance on all aspects of the delivery of cleft care in England, Wales, and – when asked – by Northern Ireland.  It includes representatives from all the stakeholders in cleft care in the UK, including commissioners, public health consultants/regional cleft leads, specialists in the provision of cleft care, and parents and patients.  It also has representatives from the health services in Wales, Scotland and Northern Ireland, as well as a representative from the Republic of Ireland cleft service.
The Cleft Development Group CRANE web page provides detail on the CDG Membership and Terms of Reference.</t>
  </si>
  <si>
    <t>Funding</t>
  </si>
  <si>
    <t>Funding of the CRANE Database is currently coordinated and agreed by representatives of the National Specialised Commissioning Group for England, the Welsh Health Specialised Service, and the Northern Ireland Specialist Services Commissioning Team. Funds are raised through a levy calculated on a weighted per capita basis from the commissioning bodies in England, Wales and Northern Ireland.  The levy is currently collected by Specialised Commissioning (East Midlands).</t>
  </si>
  <si>
    <t xml:space="preserve">Click here for information on the Cleft Development Group </t>
  </si>
  <si>
    <t>Pathway</t>
  </si>
  <si>
    <t>#</t>
  </si>
  <si>
    <t>Indicator</t>
  </si>
  <si>
    <t>Denominator</t>
  </si>
  <si>
    <t>Numerator</t>
  </si>
  <si>
    <t>Consideration</t>
  </si>
  <si>
    <t xml:space="preserve">More information on this can be found on the Cleft Lip &amp; Palate Association (CLAPA) website https://www.clapa.com/treatment/nhs-cleft-teams/ </t>
  </si>
  <si>
    <t xml:space="preserve">***Data for Oxford and Salisbury cleft care teams combined upon request by the Spires’ Clinical Director (June 2016). </t>
  </si>
  <si>
    <t>**Data for GOSH and Broomfield cleft care teams combined upon request by the Spires’ Clinical Director (January 2017).</t>
  </si>
  <si>
    <t>*The North West, Isle of Man and North Wales Cleft Lip and Palate Network.</t>
  </si>
  <si>
    <t xml:space="preserve">Notes: </t>
  </si>
  <si>
    <t>Royal Belfast Hospital for Sick Children</t>
  </si>
  <si>
    <t>Guy’s and St Thomas' NHS Foundation Trust</t>
  </si>
  <si>
    <t>University Hospitals Bristol &amp; Weston NHS Foundation Trust (UHBW)</t>
  </si>
  <si>
    <t>Swansea Bay University Health Board</t>
  </si>
  <si>
    <t>John Radcliffe Hospital, Oxford</t>
  </si>
  <si>
    <t>Salisbury District Hospital, jointly with</t>
  </si>
  <si>
    <t>The Spires***</t>
  </si>
  <si>
    <t>Broomfield Hospital in Essex</t>
  </si>
  <si>
    <t xml:space="preserve">Great Ormond Street Hospital (GOSH), jointly with </t>
  </si>
  <si>
    <t>North Thames**</t>
  </si>
  <si>
    <t>Cambridge University Hospitals NHS Foundation Trust</t>
  </si>
  <si>
    <t>Birmingham Children's Hospital</t>
  </si>
  <si>
    <t>Nottingham University Hospitals NHS Foundation Trust</t>
  </si>
  <si>
    <t>Royal Manchester Children’s Hospital</t>
  </si>
  <si>
    <t>Manchester*</t>
  </si>
  <si>
    <t xml:space="preserve">Liverpool Alder Hey Children’s Hospital </t>
  </si>
  <si>
    <t>Liverpool*</t>
  </si>
  <si>
    <t>Leeds Teaching Hospitals NHS Trust</t>
  </si>
  <si>
    <t>Newcastle Hospitals NHS Foundation Trust</t>
  </si>
  <si>
    <t>Host Hospital(s)</t>
  </si>
  <si>
    <t>International classification of Disease 10th Revision (ICD-10) diagnostic codes for cleft lip and/or palate.</t>
  </si>
  <si>
    <t>Code</t>
  </si>
  <si>
    <t>Q35</t>
  </si>
  <si>
    <t>Q36</t>
  </si>
  <si>
    <t>Q37</t>
  </si>
  <si>
    <t>Cleft palate with cleft lip</t>
  </si>
  <si>
    <t xml:space="preserve">Classification of Surgical Operations and Procedures 4th Revision (OPCS-4) codes for cleft lip and cleft palate repairs. </t>
  </si>
  <si>
    <t>F031</t>
  </si>
  <si>
    <t>Correction of deformity to lip</t>
  </si>
  <si>
    <t>F291</t>
  </si>
  <si>
    <t>Correction of deformity to palate</t>
  </si>
  <si>
    <t>TIM - Psychology
(Reporting)</t>
  </si>
  <si>
    <t>SDQ - Psychology
(Reporting)</t>
  </si>
  <si>
    <t>Alerts &amp; outliers</t>
  </si>
  <si>
    <t>TIM - Psychology data</t>
  </si>
  <si>
    <t>SDQ  - Psychology data</t>
  </si>
  <si>
    <t>Speech
(standard 1)</t>
  </si>
  <si>
    <t>Speech
(standard 2A)</t>
  </si>
  <si>
    <t>Speech
(standard 3)</t>
  </si>
  <si>
    <t>Dental health
(dmft&gt;0)</t>
  </si>
  <si>
    <t>Dental health
(dmft&gt;5)</t>
  </si>
  <si>
    <t>Psychology
(TIM 1a+)</t>
  </si>
  <si>
    <t>N/A</t>
  </si>
  <si>
    <t>Alert x2</t>
  </si>
  <si>
    <t>Senior Research Fellow</t>
  </si>
  <si>
    <t>Antenatal</t>
  </si>
  <si>
    <t>&lt;1 month</t>
  </si>
  <si>
    <t>&lt;6 months</t>
  </si>
  <si>
    <t>Submucous cleft palate</t>
  </si>
  <si>
    <t>SMCP + CL</t>
  </si>
  <si>
    <t>Unilateral cleft lip + palate</t>
  </si>
  <si>
    <t>Bilateral cleft lip + palate</t>
  </si>
  <si>
    <t>SMCP alone</t>
  </si>
  <si>
    <t>Late diagnosis</t>
  </si>
  <si>
    <t>Timely diagnosis**</t>
  </si>
  <si>
    <t xml:space="preserve"> </t>
  </si>
  <si>
    <t>&lt;72 hours</t>
  </si>
  <si>
    <t>&lt;1 week</t>
  </si>
  <si>
    <t>&gt;6 months</t>
  </si>
  <si>
    <t>Antenatal or &lt;24 hours after birth</t>
  </si>
  <si>
    <t>Antenatal or &lt;72 hours after birth</t>
  </si>
  <si>
    <t>Revised total</t>
  </si>
  <si>
    <t>Alert or outlier (not subject to outlier policy)</t>
  </si>
  <si>
    <t>Diagnosis time</t>
  </si>
  <si>
    <t>Submucous cleft palate with cleft lip</t>
  </si>
  <si>
    <t>Submucous cleft    palate</t>
  </si>
  <si>
    <t>Missing</t>
  </si>
  <si>
    <t>Premature births**</t>
  </si>
  <si>
    <t>**Defined as gestational age less than 37 weeks.</t>
  </si>
  <si>
    <t>Referred within 24 hours of birth</t>
  </si>
  <si>
    <t>Percentages calculated based on total number of children with cleft palate</t>
  </si>
  <si>
    <t>Percentages calculated based on total number of children with cleft type reported</t>
  </si>
  <si>
    <t>Female and Male percentages calculated based on number of children with reported sex</t>
  </si>
  <si>
    <t>Cleft lip only</t>
  </si>
  <si>
    <t>Cleft palate only</t>
  </si>
  <si>
    <t>Term births</t>
  </si>
  <si>
    <t>CRANE-registered children</t>
  </si>
  <si>
    <t>Children with diagnosis time reported*</t>
  </si>
  <si>
    <t>CRANE-consented children</t>
  </si>
  <si>
    <t>Cleft type reported</t>
  </si>
  <si>
    <t>RS present</t>
  </si>
  <si>
    <t>RS absent</t>
  </si>
  <si>
    <t>RS status unknown</t>
  </si>
  <si>
    <t>RS assumed to be asbsent</t>
  </si>
  <si>
    <t>Sex reported</t>
  </si>
  <si>
    <t>Children with cleft palate</t>
  </si>
  <si>
    <t xml:space="preserve">**Exclusions: 1) Children without consent, 2) children missing birthweight.  </t>
  </si>
  <si>
    <t xml:space="preserve">**Exclusions: 1) Children without consent, 2) children missing gestation data and/or birthweight, 3) children known to be born &lt;37 weeks' gestation.  </t>
  </si>
  <si>
    <t>Low birthweight        
(&lt;2500g)</t>
  </si>
  <si>
    <t>Healthy birthweight    
(2500g-(4000g)</t>
  </si>
  <si>
    <t>High birthweight     
(&gt;=4000g)</t>
  </si>
  <si>
    <t>RS status reported</t>
  </si>
  <si>
    <t>CL</t>
  </si>
  <si>
    <t>CP</t>
  </si>
  <si>
    <t>CL+SMCP</t>
  </si>
  <si>
    <t>Grey column indicates data completeness and data presented in funnel plot (RS present)</t>
  </si>
  <si>
    <t>Reported RS status</t>
  </si>
  <si>
    <t xml:space="preserve">Registrations </t>
  </si>
  <si>
    <t>Child growth - data completeness and BMI</t>
  </si>
  <si>
    <t>Facial growth - data completeness and 5 year old index scores</t>
  </si>
  <si>
    <t xml:space="preserve">****Data from services with a negative outlier status were not used to calculate averages for the speech outcome funnel plots </t>
  </si>
  <si>
    <t>16 CAPS-A Speech parameters</t>
  </si>
  <si>
    <t xml:space="preserve">****Data from services with a negative outlier status were not used to calculate averages for TIM score funnel plots </t>
  </si>
  <si>
    <t xml:space="preserve">****Data from services with a negative outlier status were not used to calculate averages for the SDQ outcome funnel plot </t>
  </si>
  <si>
    <t>Reasons outcome not collected - child growth, dental health, facial growth, speech and psychology</t>
  </si>
  <si>
    <t>Psychology - data completeness and outcomes</t>
  </si>
  <si>
    <t>Revised total**</t>
  </si>
  <si>
    <t>CL + Submucous cleft palate</t>
  </si>
  <si>
    <t>Referral time reported</t>
  </si>
  <si>
    <t>Contact time reported</t>
  </si>
  <si>
    <t>Contact within 24 hours of referral</t>
  </si>
  <si>
    <t>Outlier status**</t>
  </si>
  <si>
    <t xml:space="preserve">**Data from services with a negative outlier status for consent were not used to calculate means for outcome funnel plots </t>
  </si>
  <si>
    <t>Gestational age reported</t>
  </si>
  <si>
    <t>Birthweight reported</t>
  </si>
  <si>
    <t>West Midlands**</t>
  </si>
  <si>
    <t>Ridwana Siddika</t>
  </si>
  <si>
    <t>CRANE Indicators</t>
  </si>
  <si>
    <t>*Since October 2020 reasons applied to SDQ only.</t>
  </si>
  <si>
    <t>Psychology
(SDQ only)</t>
  </si>
  <si>
    <t>Governance and Funding, as ratified by the Cleft Development Group (CDG)</t>
  </si>
  <si>
    <t>Royal Hospital for Children, Glasgow</t>
  </si>
  <si>
    <t>The CRANE Database covers England, Wales, Northern Ireland and Scotland.  Cleft care is currently delivered by the following cleft services.</t>
  </si>
  <si>
    <t>Cleft Services in England, Wales, Northern Ireland and Scotland</t>
  </si>
  <si>
    <t>Indicators - including data quality, process and outcome indicators</t>
  </si>
  <si>
    <t>Additional information</t>
  </si>
  <si>
    <t>Speech - data completeness and standards</t>
  </si>
  <si>
    <t>Data Quality</t>
  </si>
  <si>
    <t>Process</t>
  </si>
  <si>
    <t>Diagnosis</t>
  </si>
  <si>
    <t>Timely detection of Cleft Palate (CP), within 24/72 hours from birth</t>
  </si>
  <si>
    <t>Referral and contact</t>
  </si>
  <si>
    <t>Referral to a cleft care team within 24 hours of birth</t>
  </si>
  <si>
    <t>Related to CLP01: % parents contacted by a cleft team Clinical Nurse Specialist (CNS) within 24 hrs of referral with an antenatal diagnosis of CLP</t>
  </si>
  <si>
    <t>Contact with a cleft care team within 24 hours of referral</t>
  </si>
  <si>
    <t>Related to CLP02: % parents, of infants diagnosed with CLP, who receive a visit from a cleft team CNS within 24 hrs of first referral (following birth)</t>
  </si>
  <si>
    <t>Dental decay at 5 years of age</t>
  </si>
  <si>
    <t>Mirrors CLP06: % of 5 year old children with CLP, who have had a treatment index recorded by a calibrated paediatric dentist (dmft scores)</t>
  </si>
  <si>
    <t>Patients with Five Year Old Index scores reflecting ‘good’ dental arch relationships</t>
  </si>
  <si>
    <t>Mirrors CLP09: % of five year old children, with complete UCLP who have good maxillary growth as determined by the 5 Year Growth Index</t>
  </si>
  <si>
    <t>Child growth at 5 years recorded for all eligible children</t>
  </si>
  <si>
    <t>Facial growth at 5 years recorded for all eligible children</t>
  </si>
  <si>
    <t>Speech scores at 5 years recorded for all eligible children</t>
  </si>
  <si>
    <t>Function</t>
  </si>
  <si>
    <t>Type</t>
  </si>
  <si>
    <t>Audit</t>
  </si>
  <si>
    <t>Registry</t>
  </si>
  <si>
    <t>Data quality</t>
  </si>
  <si>
    <t>Extensive dental decay at 5 years of age</t>
  </si>
  <si>
    <r>
      <t>Key:</t>
    </r>
    <r>
      <rPr>
        <sz val="10"/>
        <color theme="1"/>
        <rFont val="Calibri"/>
        <family val="2"/>
        <scheme val="minor"/>
      </rPr>
      <t xml:space="preserve"> BCLP – Bilateral Cleft Lip and Palate; CAPS-A - Cleft Audit Protocol for Speech-Augmented; CP – Cleft Lip; CP – Cleft Palate; dmft – decayed, missed or filled teeth; HES – Hospital Episode Statistics; UCLP – Unilateral Cleft Lip and Palate.</t>
    </r>
  </si>
  <si>
    <t>Type:</t>
  </si>
  <si>
    <t>All eligible children seen by a psychologist before the age of 6 years</t>
  </si>
  <si>
    <t>Psychological concerns identified at the age of 5 years</t>
  </si>
  <si>
    <t>Treatment: Nursing</t>
  </si>
  <si>
    <t>Treatment: Dental</t>
  </si>
  <si>
    <t>Treatment: Orthodontic</t>
  </si>
  <si>
    <t>Treatment: Speech &amp; Language</t>
  </si>
  <si>
    <t>Treatment: Psychology</t>
  </si>
  <si>
    <t>Participation in audit is a mandatory requirement of service provision contract; and audit data cannot be recorded without consent</t>
  </si>
  <si>
    <t>Birth</t>
  </si>
  <si>
    <t>Total children accounted for</t>
  </si>
  <si>
    <t>Eligible children with speech reported**</t>
  </si>
  <si>
    <t>NP: Not plotted due to insufficient children with data (&lt;10)</t>
  </si>
  <si>
    <t xml:space="preserve">Referral recorded for all eligible children </t>
  </si>
  <si>
    <t xml:space="preserve">Contact recorded for all eligible children </t>
  </si>
  <si>
    <t>Referral to and contact with Cleft Services</t>
  </si>
  <si>
    <t>CRANE registrations: patient and birth characteristics</t>
  </si>
  <si>
    <t>Chapter / Section</t>
  </si>
  <si>
    <t xml:space="preserve">Birthweight recorded for all eligible children </t>
  </si>
  <si>
    <t>CRANE-registered children with a cleft affecting the lip and diagnosis time reported</t>
  </si>
  <si>
    <t>Children with a cleft affecting the palate alone (excluding SMCP)</t>
  </si>
  <si>
    <t>Families referred to a cleft care team within 24 hours of birth</t>
  </si>
  <si>
    <t>Families contacted by a cleft care team within 24 hours of referral</t>
  </si>
  <si>
    <t>Children with a Healthy Body Mass Index (BMI) at 5 years of age</t>
  </si>
  <si>
    <t>Healthy Body Mass Index (BMI) at 5 years of age</t>
  </si>
  <si>
    <t>Children with at least one dmft (dmft &gt;0) at 5 years of age</t>
  </si>
  <si>
    <t>Children with six or more dmft (dmft &gt;5) at 5 years of age</t>
  </si>
  <si>
    <t>Percentage of dental care provided by fillings (not extraction or no treatment) in children at 5 years of age</t>
  </si>
  <si>
    <t>Children with Five Year Old Index scores reflecting ‘good’ dental arch relationships</t>
  </si>
  <si>
    <t>Children with gestational age reported</t>
  </si>
  <si>
    <t>Children with birthweight reported</t>
  </si>
  <si>
    <t>Children with referral time recorded</t>
  </si>
  <si>
    <t>Children with contact time recorded</t>
  </si>
  <si>
    <t>Children with clefts involving the lip (CL, UCLP and BCLP) diagnosed antenatally</t>
  </si>
  <si>
    <t>Children with Cleft Palates (CP) diagnosed within 24/72 hours from birth</t>
  </si>
  <si>
    <t>Children with a recorded height and weight at 5 years of age</t>
  </si>
  <si>
    <t>Children with recorded Five Year Old Index scores at 5 years of age</t>
  </si>
  <si>
    <t>Children with recorded Cleft Audit Protocol for Speech – Augmented (CAPS-A) scores (all 16) at 5 years of age</t>
  </si>
  <si>
    <t>Children with green ratings across all 16 CAPS-A speech parameters</t>
  </si>
  <si>
    <t>The achievement of speech with no evidence of a structurally related problem and no cleft speech characteristics requiring intervention</t>
  </si>
  <si>
    <t>The achievement of speech without evidence of a structurally related speech difficulty</t>
  </si>
  <si>
    <t>Children with no reported history of velopharyngeal surgery or fistula repair for speech purposes, and green ratings across the following six CAPS-A speech parameters: Hypernasal resonance, both nasal airflow parameters (audible nasal emission and nasal turbulence), and all three Passive CSCs</t>
  </si>
  <si>
    <t>The achievement of speech without evidence of significant cleft-related speech characteristics (on sentence repetition), which may require therapy and/or surgery</t>
  </si>
  <si>
    <t>Children with green ratings across the following 10 CSCs: All three Anterior Oral CSCs, both Posterior Oral CSCs, all four Non Oral CSCs, and gliding of fricatives (a Passive CSC)</t>
  </si>
  <si>
    <t>Decayed, missing or filled teeth (dmft) at 5 years recorded for all eligible children</t>
  </si>
  <si>
    <t>Children with a recorded total dmft score at 5 years of age</t>
  </si>
  <si>
    <t>Tiers of Involvement Measure (TIM) scores recorded for all eligible children</t>
  </si>
  <si>
    <t>Children with a recorded TIM score at 5 years of age</t>
  </si>
  <si>
    <t xml:space="preserve">Children with TIM scores indicating they were seen by a psychologist before the age of 6 years and a psychosocial screen was completed or psychological input arranged (TIM tiers 1 to 6, also referred to as TIM tier 1a+) </t>
  </si>
  <si>
    <t>Children with a recorded SDQ score at 5 years of age</t>
  </si>
  <si>
    <t>Strengths and Difficulties Questionnaire (SDQ) scores recorded for all eligible children</t>
  </si>
  <si>
    <t>Children with ‘high’ or ‘very high’ SDQ scores</t>
  </si>
  <si>
    <t>Gestational age recorded for all eligible children</t>
  </si>
  <si>
    <t>Antenatal diagnosis for CL, UCLP and BCLP</t>
  </si>
  <si>
    <t>Hospital Episode Statistics (HES) - Diagnosis and Procedure Codes</t>
  </si>
  <si>
    <t>CRANE-consented children alive at the age of 5 years, without submucous cleft palates</t>
  </si>
  <si>
    <t>CRANE-consented children with a recorded height and weight - alive at the age of 5 years, without submucous cleft palates</t>
  </si>
  <si>
    <t>CRANE-consented children with a recorded total decayed, missing or filled teeth (dmft) score - alive at the age of 5 years, without submucous cleft palates</t>
  </si>
  <si>
    <t>CRANE-consented children with complete UCLP alive at the age of 5 years</t>
  </si>
  <si>
    <t>CRANE-consented children with UCLP and recorded Five Year Old Index scores at 5 years of age - alive at the age of 5 years</t>
  </si>
  <si>
    <t>CRANE-consented children with complete with a cleft affecting the palate (CP, UCLP, BCLP) alive at the age of 5 years, without submucous cleft palates, and without a diagnosed syndrome</t>
  </si>
  <si>
    <t>CRANE-consented children with a cleft affecting the palate (CP, UCLP, BCLP) and recorded CAPS-A scores - alive at the age of 5 years, without submucous cleft palates, and without a diagnosed syndrome</t>
  </si>
  <si>
    <t>CRANE-consented children with a recorded TIM score - alive at the age of 5 years, without submucous cleft palates</t>
  </si>
  <si>
    <t>CRANE-consented children with a recorded SDQ score - alive at the age of 5 years, without submucous cleft palates</t>
  </si>
  <si>
    <t>Care provided, as measured by the dental treatment index at 5 years of age</t>
  </si>
  <si>
    <t>Care provided, as measured by the dental care index at 5 years of age</t>
  </si>
  <si>
    <t>Percentage of treated dental disease in children at 5 years of age</t>
  </si>
  <si>
    <r>
      <t>CRANE-consented children with a recorded total decayed, missing or filled teeth (dmft) score</t>
    </r>
    <r>
      <rPr>
        <sz val="10"/>
        <rFont val="Calibri"/>
        <family val="2"/>
        <scheme val="minor"/>
      </rPr>
      <t xml:space="preserve"> - alive at the age of 5 years, without submucous cleft palates</t>
    </r>
  </si>
  <si>
    <t>Total children verified</t>
  </si>
  <si>
    <t>Mean Care Index</t>
  </si>
  <si>
    <t>Mean Treatment Index</t>
  </si>
  <si>
    <t>Revised Total***</t>
  </si>
  <si>
    <t>Revised total***</t>
  </si>
  <si>
    <t>** Exclusions: (1)  children who died before the age of 5 years</t>
  </si>
  <si>
    <t>Version 1</t>
  </si>
  <si>
    <t>West Midlands***</t>
  </si>
  <si>
    <t>Spires***</t>
  </si>
  <si>
    <t>South West***</t>
  </si>
  <si>
    <t>Evelina London***</t>
  </si>
  <si>
    <t xml:space="preserve">****Data from services with a negative outlier status were not used to calculate means for dental outcome funnel plots </t>
  </si>
  <si>
    <t>North Thames***</t>
  </si>
  <si>
    <t>Eligible children with dmft reported**</t>
  </si>
  <si>
    <t xml:space="preserve">****Data from services with a negative outlier status were not used to calculate means for facial growth outcome funnel plot </t>
  </si>
  <si>
    <t>Trent***</t>
  </si>
  <si>
    <t>Eligible children with TIM scores reported**</t>
  </si>
  <si>
    <t>Eligible children with SDQ scores reported**</t>
  </si>
  <si>
    <t xml:space="preserve">****Data from services with a negative outlier status were not used to calculate means for child growth outcome funnel plot </t>
  </si>
  <si>
    <t>Alert or outlier (not subject to outlier policy)**</t>
  </si>
  <si>
    <t xml:space="preserve">2021-2023 </t>
  </si>
  <si>
    <t>Table 1 of 1. Number of CRANE-registered* children born in 2021-2023, according to year of birth and Cleft Service</t>
  </si>
  <si>
    <t>Table 1 of 4: Number (%) of CRANE-registered* children born in 2021-2023, according to cleft type and Cleft Service</t>
  </si>
  <si>
    <t>Table 3 of 4: Number (%) of CRANE-registered* children born in 2021-2023, according to sex and Cleft Service</t>
  </si>
  <si>
    <t>Table 4 of 4: Number (%) of CRANE-registered* children born in 2021-2023, according to sex and cleft type</t>
  </si>
  <si>
    <t>Table 1 of 2: Number (%) of CRANE-consented* children born in 2021-2023 with gestational age reported, according to Cleft Service</t>
  </si>
  <si>
    <t>Table 2 of 2: Number (%) of CRANE-consented* children born in 2021-2023, according to gestation at birth and Cleft Service</t>
  </si>
  <si>
    <t>Table 3 of 3: Number (%) of CRANE-consented* children born in 2021-2023,  according to birthweight category and Cleft Service - for children born at term</t>
  </si>
  <si>
    <t>Table 1 of 3: Number (%) of CRANE-registered* children born in 2021-2023 referred to a Cleft Service within 24 hours of birth, according to each Cleft Service</t>
  </si>
  <si>
    <t>Table 2 of 3: Number (%) of children* born in 2021-2023, referred to a Cleft Service within 24 hours of birth, according to cleft type</t>
  </si>
  <si>
    <t>2021-2023  Registrations
2015-2017  Outcomes</t>
  </si>
  <si>
    <t>2015-2017</t>
  </si>
  <si>
    <t>Table 1 of 2: Number (%) of CRANE-consented* children born in 2015-2017 with growth data at the age of five reported or reasons why this outcome was not collected, according to Cleft Service</t>
  </si>
  <si>
    <t>Table 2 of 2: Distribution of CRANE-consented* children born in 2015-2017 with growth data (height and weight) recorded at the age of five by BMI categories, according to each Cleft Service</t>
  </si>
  <si>
    <t>Table 1 of 3: Number (%) of CRANE-consented* children born in 2015-2017 with dmft scores or reasons this outcome was not collected at 5 years of age, according to Cleft Service</t>
  </si>
  <si>
    <t>Table 1 of 2: Number (%) of CRANE-consented* children, born in 2015-2017, with a complete UCLP and facial growth outcome data or reason this outcome was not collected at 5 years of age, according to Cleft Service</t>
  </si>
  <si>
    <t>Table 2 of 2: Number (%) of CRANE-consented* children, born in 2015-2017, with a complete UCLP according to five year old index scores and Cleft Service</t>
  </si>
  <si>
    <t xml:space="preserve">Figure 1. Breakdown of good, fair and poor facial growth scores, according to Cleft Service, for 2015-2017 births. </t>
  </si>
  <si>
    <t>Table 1 of 3: Number (%) of CRANE-consented* children born with a cleft affecting the palate in 2015-2017, according to speech data and Cleft Service</t>
  </si>
  <si>
    <t>Table 2 of 3: Number (%) of CRANE-consented* children born with a cleft affecting the palate in 2015-2017 with reported speech outcomes at 5 years of age, meeting each speech outcome standard, according to Cleft Service</t>
  </si>
  <si>
    <t>Table 3 of 3: Number (%) of CRANE-consented* children born with a cleft affecting the palate in 2015-2017 with reported speech outcomes at 5 years of age, meeting each speech outcome standard, according to cleft type</t>
  </si>
  <si>
    <t xml:space="preserve">Table 1 of 4: Number (%) of CRANE-consented* children born in 2015-2017 with reported Tiers of Involvement Measure (TIM) scores at 5 years of age, according to Cleft Service. </t>
  </si>
  <si>
    <t>Table 3 of 4: Number (%) of CRANE-consented* children born in 2015-2017 with reported Strengths and Difficulties Questionnaire (SDQ) scores at 5 years of age, according to Cleft Service</t>
  </si>
  <si>
    <t>Table 4 of 4:  Number (%) of CRANE-consented* children born in 2015-2017 with High/Very High SDQ scores, according to Cleft Service</t>
  </si>
  <si>
    <t>Not plotted</t>
  </si>
  <si>
    <t>Positive alert x2</t>
  </si>
  <si>
    <t>Negative alert x2</t>
  </si>
  <si>
    <t>**Exclusions: (1)  children who died before the age of 5 years, (2) children with a submucous cleft palate.</t>
  </si>
  <si>
    <t>** Exclusions: (1)  children who died before the age of 5 years, (2) children with a submucous cleft palate.</t>
  </si>
  <si>
    <t>** Exclusions: (1)  children who died before the age of 5 years, (2) children with a submucous cleft palate, and (3) children with a diagnosed syndrome entered onto the CRANE Database.</t>
  </si>
  <si>
    <t xml:space="preserve">** Exclusions: (1)  children who died before the age of 5 years, (2) children with a submucous cleft palate, and (3) children with a diagnosed syndrome entered onto the CRANE Database. </t>
  </si>
  <si>
    <t>S1</t>
  </si>
  <si>
    <t>S2a</t>
  </si>
  <si>
    <t>S3</t>
  </si>
  <si>
    <t>alert x2</t>
  </si>
  <si>
    <t>Treatment Index</t>
  </si>
  <si>
    <t>Care Index</t>
  </si>
  <si>
    <t xml:space="preserve">** Exclusions: (1) children who died before the age of 5 years, and (2) children with a submucous cleft palate </t>
  </si>
  <si>
    <t>** Exclusions: (1)  children who died before the age of 5 years, and (2) children with a submucous cleft palate</t>
  </si>
  <si>
    <t>Table 2 of 4: Number (%) of CRANE-registered* children born with cleft palate alone in 2021-2023, according to Robin Sequence Status and Cleft Service</t>
  </si>
  <si>
    <t>Reported syndrome status</t>
  </si>
  <si>
    <t>Syndrome status reported</t>
  </si>
  <si>
    <t>Syndromic</t>
  </si>
  <si>
    <t>Non-syndromic</t>
  </si>
  <si>
    <t>Syndrome status unknown</t>
  </si>
  <si>
    <t>Assumed to be non-syndromic</t>
  </si>
  <si>
    <t>** Revised total has excluded consent verification outliers (2015-2017 births): West Midlands. The revised mean was used to calculate funnel plot</t>
  </si>
  <si>
    <t>Table 5 of 5: Number (%) of CRANE-consented* children born in 2015-2017, according to sex and cleft type</t>
  </si>
  <si>
    <t>Table 1 of 5: Number (%) of CRANE-consented* children born in 2015-2017, according to cleft type and Cleft Service</t>
  </si>
  <si>
    <t>Table 2 of 5: Number (%) of CRANE-consented* children born with cleft palate alone in 2015-2017, according to Robin Sequence Status and Cleft Service</t>
  </si>
  <si>
    <t>Table 3 of 5: Number (%) of CRANE-consented* children born in 2015-2017, according to syndrome status and Cleft Service</t>
  </si>
  <si>
    <t>Grey column indicates data completeness and data presented in funnel plot (syndrome present)</t>
  </si>
  <si>
    <t>Percentages calculated based on total number of children with cleft type reported, with the exception of missing</t>
  </si>
  <si>
    <t>Table 4 of 5: Number (%) of CRANE-consented* children born in 2015-2017, according to sex and Cleft Service</t>
  </si>
  <si>
    <t>** Revised total has excluded consent verification outliers (2015-2017 births): West Midlands. The revised mean was used to calculate funnel plots</t>
  </si>
  <si>
    <t>Female and Male percentages calculated based on number of children with reported sex and cleft type</t>
  </si>
  <si>
    <t>Table 2 of 3: Raw data for funnel plots. Number (%) of CRANE-consented* children born in 2015-2017 with dmft scores &gt; 0  and &gt;5, according to cleft service</t>
  </si>
  <si>
    <t>Yes</t>
  </si>
  <si>
    <t>Yes - not yet approved by CEN for inclusion in Annual Reports</t>
  </si>
  <si>
    <t>Developmental Defects of Enamel (DDE) at 5 years recorded for all eligible children</t>
  </si>
  <si>
    <t>Developmental Defects of Enamel (DDE) at 10 years recorded for all eligible children</t>
  </si>
  <si>
    <t>Decayed, missing or filled teeth (DMFT) at 10 years recorded for all eligible children</t>
  </si>
  <si>
    <t>CRANE-consented children alive at the age of 10 years, without submucous cleft palates</t>
  </si>
  <si>
    <t>Children with a recorded total dmft score at 10 years of age</t>
  </si>
  <si>
    <t>Psychology
(TIM**)</t>
  </si>
  <si>
    <t>**Collected for TIM only since December 2023.</t>
  </si>
  <si>
    <r>
      <t xml:space="preserve">Alert (CL) </t>
    </r>
    <r>
      <rPr>
        <sz val="9"/>
        <rFont val="Calibri"/>
        <family val="2"/>
        <scheme val="minor"/>
      </rPr>
      <t xml:space="preserve">; </t>
    </r>
    <r>
      <rPr>
        <sz val="9"/>
        <color rgb="FFFF0000"/>
        <rFont val="Calibri"/>
        <family val="2"/>
        <scheme val="minor"/>
      </rPr>
      <t>Outlier (SMCP)</t>
    </r>
  </si>
  <si>
    <t>Alert (SMCP)</t>
  </si>
  <si>
    <t>Outlier (Unspecified)</t>
  </si>
  <si>
    <t>Missing/unspecified</t>
  </si>
  <si>
    <t>Cleft service preliminary alert and outlier status for data items subject to the outlier policy. Data submitted to the CRANE Database by 4 March 2024 is included (2015-2017 births - Preliminary Report 2024)</t>
  </si>
  <si>
    <t>Subject to outlier policy 2024</t>
  </si>
  <si>
    <t>2023 AR outlier status</t>
  </si>
  <si>
    <t>2023 AR outlier policy</t>
  </si>
  <si>
    <t>** Exclusions: (1)  children who died before the age of 5 years, and (2) children with a submucous cleft palate.</t>
  </si>
  <si>
    <t>**Exclusions: (1)  children who died before the age of 5 years, and (2) children with a submucous cleft palate.</t>
  </si>
  <si>
    <t xml:space="preserve"> **Exclusions: (1)  children who died before the age of 5 years, and (2) children with a submucous cleft palate.</t>
  </si>
  <si>
    <t>2021-2023</t>
  </si>
  <si>
    <t>No</t>
  </si>
  <si>
    <t>Supplementary tables only</t>
  </si>
  <si>
    <t>Y (CL)</t>
  </si>
  <si>
    <t>Y (SMCP)</t>
  </si>
  <si>
    <r>
      <t xml:space="preserve">Y </t>
    </r>
    <r>
      <rPr>
        <b/>
        <sz val="8"/>
        <rFont val="Calibri"/>
        <family val="2"/>
      </rPr>
      <t>(unspecified)</t>
    </r>
  </si>
  <si>
    <r>
      <t xml:space="preserve">Y </t>
    </r>
    <r>
      <rPr>
        <sz val="8"/>
        <color theme="1"/>
        <rFont val="Calibri"/>
        <family val="2"/>
        <scheme val="minor"/>
      </rPr>
      <t>(SMCP)</t>
    </r>
  </si>
  <si>
    <t>Y (low)</t>
  </si>
  <si>
    <t>Y (high)</t>
  </si>
  <si>
    <t>Table 3 of 3: Number (%) of CRANE-registered* children born in 2021-2023 referred to a Cleft Service within 24 hours of birth, according to each Cleft Service. Children with SMCP alone or unspecified cleft type are excluded</t>
  </si>
  <si>
    <t>Consent 2021-2023</t>
  </si>
  <si>
    <t>Consent 2015-2017</t>
  </si>
  <si>
    <t>Total No.</t>
  </si>
  <si>
    <t>Subject to outlier policy 2024 No.</t>
  </si>
  <si>
    <t>Included in preliminary report 2024</t>
  </si>
  <si>
    <t>Robin Sequence distribution, in children with Cleft Palate (CP) only (Table 2)</t>
  </si>
  <si>
    <t>Dental health (as measured by dmft) - data completeness, dmft, treatment and care index</t>
  </si>
  <si>
    <t>Robin Sequence</t>
  </si>
  <si>
    <t>Cleft service annual alert and outlier status for data items subject to the outlier policy. Data submitted to the CRANE Database by 1 July 2024 is included (2015-2017 births - Annual Report 2024)</t>
  </si>
  <si>
    <t>Poor facial growth score       
(4 or 5)</t>
  </si>
  <si>
    <t xml:space="preserve">*Registered in CRANE by 01 July 2024. </t>
  </si>
  <si>
    <t>*Registered in CRANE by 01 July 2024. Exclusions: Children with submucous cleft palate</t>
  </si>
  <si>
    <t>*Registered in CRANE by 01 July 2024</t>
  </si>
  <si>
    <t>*Registered in CRANE by 01 July 2024. Exclusions: children without consent.</t>
  </si>
  <si>
    <t>*Registered in CRANE by 01 July 2024.  Children without consent are excluded.</t>
  </si>
  <si>
    <t>*Registered in CRANE by 01 July 2024. Exclusions: (1) children who died within 6 days of birth</t>
  </si>
  <si>
    <t>*Registered in CRANE by 01 July 2024. Exclusions: (1) children who died within 6 days of birth, (2) chidlren with submucous cleft palate, (3) children with unspecified cleft type</t>
  </si>
  <si>
    <t>*Registered in CRANE by 01 July 2024. Excludes children dying within 6 days of birth</t>
  </si>
  <si>
    <t>*Registered in CRANE by 01 July 2024. Excluding those who have died and those with a submucous cleft palate</t>
  </si>
  <si>
    <t>*Registered in CRANE by 01 July 2024. Excluding those who died before 5 years and those with a submucous cleft palate</t>
  </si>
  <si>
    <t xml:space="preserve">*Registered in CRANE by 01 July 2024 and alive at 5 years </t>
  </si>
  <si>
    <t>*Registered in CRANE by 01 July 2024. Exclusions: children dying before 5 years and children with submucous cleft palate</t>
  </si>
  <si>
    <t>* Registered in CRANE by 01 July 2024</t>
  </si>
  <si>
    <t xml:space="preserve">* Registered in CRANE by 01 July 2024. </t>
  </si>
  <si>
    <t xml:space="preserve">* Registered in CRANE by 01 July 2024.  </t>
  </si>
  <si>
    <t>*Registered in CRANE by 01 July 2024.</t>
  </si>
  <si>
    <t>Registered in CRANE by 01 July 2024</t>
  </si>
  <si>
    <t>Scotland***</t>
  </si>
  <si>
    <t>*** Scotland joined CRANE in 2023 and legally can only register consented cases. Consented cases have been registered retrospectively for 2016-2017 births and a denominator (total number of cleft cases born in Scotland, excluding those who died before 5 years and those with a submucous cleft palate) has been provided separately to enable CRANE to calculate their true 'consent' rate. The 'CRANE-registered children' figure shown in the table does not reflect true CRANE registrations for this region.</t>
  </si>
  <si>
    <t>CRANE-registered children + non-registered children in Scotland</t>
  </si>
  <si>
    <t xml:space="preserve">***Revised totals have excluded consent verification outliers (2015-2017 births): Scotland. The revised mean was used to calculate funnel plots </t>
  </si>
  <si>
    <t>***Revised totals have excluded consent verification outliers (2015-2017 births): Scotland. The revised mean was used to calculate funnel plots</t>
  </si>
  <si>
    <t>&lt;5 years</t>
  </si>
  <si>
    <t>At 5yrs</t>
  </si>
  <si>
    <t>6yrs+</t>
  </si>
  <si>
    <t>Unknown age at assessment</t>
  </si>
  <si>
    <t>At 5 years of age</t>
  </si>
  <si>
    <t>Child growth: Weight</t>
  </si>
  <si>
    <t>Child growth: Height</t>
  </si>
  <si>
    <t>BMI</t>
  </si>
  <si>
    <t>Dental Health</t>
  </si>
  <si>
    <t>Facial Growth</t>
  </si>
  <si>
    <t>***Revised totals have excluded centres identified as outliers. Consent verification outlier: Scotland. Data completion outliers: West Midlands and South West. The revised means were used to calculate funnel plots.</t>
  </si>
  <si>
    <t>Total incl Scotland's non-registered cases</t>
  </si>
  <si>
    <t>Total excl Scotland's non-registered cases</t>
  </si>
  <si>
    <t>Scotland*</t>
  </si>
  <si>
    <t>** Revised total has excluded consent verification outliers (2021-2023 births): West Midlands. The revised mean was used to calculate funnel plot</t>
  </si>
  <si>
    <t>***Revised totals have excluded centres identified as outliers. Consent verification outliers: West Midlands. Data completion outliers: West Midlands, Cleft Net East, and North Thames.</t>
  </si>
  <si>
    <t>Cleft Net East***</t>
  </si>
  <si>
    <t>**Timely diagnosis is antental for clefts involving the lip and antenatal or &lt;24hrs after birth for clefts involving the palate alone.</t>
  </si>
  <si>
    <t>*Registered in CRANE by 01 July 2024. Excludes 38 children with a submucous cleft palate alone.</t>
  </si>
  <si>
    <t>**Revised totals have excluded West Mildands due to being a negative outlier for reporting diagnosis time</t>
  </si>
  <si>
    <t>**Revised totals have excluded West Midlands due to being a negative outlier for reporting diagnosis time</t>
  </si>
  <si>
    <t>Score</t>
  </si>
  <si>
    <t>Cleft Speech Characteristics (CSCs)</t>
  </si>
  <si>
    <t>RESONANCE – HYPERNASALITY</t>
  </si>
  <si>
    <t>ANTERIOR ORAL CSCs</t>
  </si>
  <si>
    <t>1. Dentalisation / Interdentalisation</t>
  </si>
  <si>
    <t>A</t>
  </si>
  <si>
    <t>Absent</t>
  </si>
  <si>
    <t>B</t>
  </si>
  <si>
    <t>Borderline – minimal</t>
  </si>
  <si>
    <t>2. Lateralisation / Lateral</t>
  </si>
  <si>
    <t>Mild – evident on close vowels</t>
  </si>
  <si>
    <t>Moderate – evident on open and close vowels</t>
  </si>
  <si>
    <t>C</t>
  </si>
  <si>
    <t>Severe – evident on vowels and voiced consonants</t>
  </si>
  <si>
    <t>3 Palatalisation / Palatal</t>
  </si>
  <si>
    <t>RESONANCE – HYPONASALITY</t>
  </si>
  <si>
    <t>Mild – partial dentalization of nasal consonants and adjacent vowels</t>
  </si>
  <si>
    <t>POSTERIOR ORAL CSCs</t>
  </si>
  <si>
    <t>4. Double Articulation</t>
  </si>
  <si>
    <t>Marked – dentalization of nasal consonants and adjacent vowels</t>
  </si>
  <si>
    <t>NASAL AIRFLOW – AUDIBLE NASAL EMISSION</t>
  </si>
  <si>
    <t>Absent on pressure consonants</t>
  </si>
  <si>
    <t>5. Backed to Velar / Uvular</t>
  </si>
  <si>
    <t>Occasional: pressure consonants affected &lt;10% of the sample</t>
  </si>
  <si>
    <t>Frequent: pressure consonants affected &gt;10% of the sample</t>
  </si>
  <si>
    <t>D</t>
  </si>
  <si>
    <t>NASAL AIRFLOW – NASAL TURBULENCE</t>
  </si>
  <si>
    <t>NON ORAL CSCs</t>
  </si>
  <si>
    <t>6. Pharyngeal Articulation</t>
  </si>
  <si>
    <t>7. Glottal Articulation</t>
  </si>
  <si>
    <t>8. Active Nasal Fricatives</t>
  </si>
  <si>
    <t>9. Double Articulation</t>
  </si>
  <si>
    <t>PASSIVE CSCs</t>
  </si>
  <si>
    <t>10. Weak and or nasalised consonants</t>
  </si>
  <si>
    <t>11. Nasal realisation of plosives</t>
  </si>
  <si>
    <t>12. Gliding of fricatives</t>
  </si>
  <si>
    <t>Table 1 of 2: Number (%) of CRANE-consented* children born with a cleft palate in 2015-2017, according to the four parameters for resonance and nasal airflow</t>
  </si>
  <si>
    <t>Table 2 of 2: Number (%) of CRANE-consented* children born with a cleft palate in 2015-2017, according to the twelve Cleft Speech Characteristics (CSCs) parameters.</t>
  </si>
  <si>
    <t>Assessed by external CAPS-A trained listener</t>
  </si>
  <si>
    <t>* Registered in CRANE by 01 July 2024.</t>
  </si>
  <si>
    <t>***Revised totals have excluded centres identified as outliers. Consent verification outliers: Scotland. Data completion outliers: West Midlands and South West. The revised means were used to calculate funnel plots.</t>
  </si>
  <si>
    <t>**Revised total for referral within 24 hours of birth has excluded data completeness outliers: West Midlands . Revised rates are used for outcome funnel plot</t>
  </si>
  <si>
    <t>**Revised total for referral within 24 hours of birth has excluded data completeness outliers for reporting referral time among children without SMCP alone or unspecified cleft type: West Midlands . Revised rates are used for outcome funnel plot</t>
  </si>
  <si>
    <t>All CRANE Project Team members who contributed to the 2024 report</t>
  </si>
  <si>
    <t>***Revised totals have excluded centres identified as outliers. Consent verification outliers: Scotland. Data completion outliers: West Midlands, North Thames and Evelina London. The revised means were used to calculate funnel plots.</t>
  </si>
  <si>
    <t>*** Revised totals have excluded consent verification outliers (2015-2017 births): Scotland. The revised mean was used to calculate funnel plots</t>
  </si>
  <si>
    <t>*** Revised totals have excluded centres identified as outliers. Consent verification outlier: Scotland. Data completion outliers: West Midlands, Spires, South West, Evelina London and Scotland.  The revised means were used to calculate funnel plots.</t>
  </si>
  <si>
    <t>OUTCOMES</t>
  </si>
  <si>
    <t>Consent verification</t>
  </si>
  <si>
    <t>Gestational age</t>
  </si>
  <si>
    <t>Birthweight</t>
  </si>
  <si>
    <t xml:space="preserve">Referral </t>
  </si>
  <si>
    <t>Contact</t>
  </si>
  <si>
    <t>Diagnosis of CL, UCLP &amp; BCLP before birth</t>
  </si>
  <si>
    <t>Diagnosis of CP &lt;24hrs of birth</t>
  </si>
  <si>
    <t>Diagnosis of CP &lt;72hrs of birth</t>
  </si>
  <si>
    <t>Referral &lt;24hrs of birth</t>
  </si>
  <si>
    <t>Contact &lt;24hrs of referral</t>
  </si>
  <si>
    <t xml:space="preserve"> +*</t>
  </si>
  <si>
    <t xml:space="preserve"> - -</t>
  </si>
  <si>
    <t xml:space="preserve"> +</t>
  </si>
  <si>
    <t xml:space="preserve"> -</t>
  </si>
  <si>
    <t xml:space="preserve"> ++*</t>
  </si>
  <si>
    <t xml:space="preserve"> ++</t>
  </si>
  <si>
    <t>West Midlands*</t>
  </si>
  <si>
    <t xml:space="preserve"> - -*</t>
  </si>
  <si>
    <t xml:space="preserve"> -*</t>
  </si>
  <si>
    <t>Positive outlier for 2 consecutive reporting periods</t>
  </si>
  <si>
    <t>Positive alert for 2 consecutive reporting periods - considered positive outlier</t>
  </si>
  <si>
    <t>Negative outlier for 2 consecutive reporting periods</t>
  </si>
  <si>
    <t>Negative alert for 2 consecutive reporting periods - considered negative outlier</t>
  </si>
  <si>
    <t>Within 2 standard deviations of the national average</t>
  </si>
  <si>
    <t>Child growth (healthy BMI)</t>
  </si>
  <si>
    <t>Dental health (dmft&gt;0)</t>
  </si>
  <si>
    <t>Dental health (dmft&gt;5)</t>
  </si>
  <si>
    <t>Facial growth (Good scores)</t>
  </si>
  <si>
    <t>Speech (Standard 1)</t>
  </si>
  <si>
    <t>Speech (Standard 2a)</t>
  </si>
  <si>
    <t>Speech (Standard 3)</t>
  </si>
  <si>
    <t>Psychology (TIM)</t>
  </si>
  <si>
    <t>Psychology (SDQ)</t>
  </si>
  <si>
    <t>Not plotted due to insufficient number of children with data (&lt;10 cases)</t>
  </si>
  <si>
    <t>***Revised totals have excluded Scotland due to being an outlier for consent verification (2015-2017 births). The revised mean was used to calculate funnel plots</t>
  </si>
  <si>
    <t>Grey column represents desireable outcome</t>
  </si>
  <si>
    <t>OUTCOMES SUBJECT TO OUTLIER POLICY</t>
  </si>
  <si>
    <t>DATA COMPLETENESS SUBJECT TO OUTLIER POLICY</t>
  </si>
  <si>
    <t>Outcomes not subject to outlier policy</t>
  </si>
  <si>
    <t>Dental 
(Treatment Index)</t>
  </si>
  <si>
    <t>Dental 
(Care Index)</t>
  </si>
  <si>
    <t>Visit made by Clinical Nurse Specialist within 24hrs of postnatal referral</t>
  </si>
  <si>
    <t>Visit by cleft team member within 24hrs of postnatal referral</t>
  </si>
  <si>
    <t>CNS visit alert or outlier (not subject to outlier policy)</t>
  </si>
  <si>
    <t>Psychology - TIM</t>
  </si>
  <si>
    <t>Psychology - SDQ</t>
  </si>
  <si>
    <t>Psychology (TIM 1a+)</t>
  </si>
  <si>
    <t>Psychology
(SDQ high/v h)</t>
  </si>
  <si>
    <t>Close average scores</t>
  </si>
  <si>
    <t>Slightly raised scores</t>
  </si>
  <si>
    <t>High scores</t>
  </si>
  <si>
    <t>Very high scores</t>
  </si>
  <si>
    <t>TIM score 1</t>
  </si>
  <si>
    <t>TIM score 0</t>
  </si>
  <si>
    <t>TIM score 2</t>
  </si>
  <si>
    <t>TIM score 3-6</t>
  </si>
  <si>
    <t>Different ages**</t>
  </si>
  <si>
    <t>** Height and weight taken at different time points</t>
  </si>
  <si>
    <r>
      <t xml:space="preserve">Cleft service alert and outlier status for data items </t>
    </r>
    <r>
      <rPr>
        <b/>
        <u/>
        <sz val="12"/>
        <color rgb="FF6264A0"/>
        <rFont val="Calibri"/>
        <family val="2"/>
        <scheme val="minor"/>
      </rPr>
      <t>NOT</t>
    </r>
    <r>
      <rPr>
        <b/>
        <sz val="12"/>
        <color rgb="FF6264A0"/>
        <rFont val="Calibri"/>
        <family val="2"/>
        <scheme val="minor"/>
      </rPr>
      <t xml:space="preserve"> subject to the outlier policy (2021-2023 births). Data submitted to the CRANE Database by 1 July 2024 is included</t>
    </r>
  </si>
  <si>
    <t>High/very high Outlier status</t>
  </si>
  <si>
    <t>Positive alert X2</t>
  </si>
  <si>
    <t>Grey (%) column indicates data presented in funnel plot</t>
  </si>
  <si>
    <t>Grey (%) column indicates data presented in funnel plot.</t>
  </si>
  <si>
    <t>Not Plotted: Not plotted due to insufficient children with data (&lt;10)</t>
  </si>
  <si>
    <t>UK Cleft Services</t>
  </si>
  <si>
    <t>Lowest rate among cleft services</t>
  </si>
  <si>
    <t>Highest rate among cleft services</t>
  </si>
  <si>
    <t>% [Green highlight]</t>
  </si>
  <si>
    <t>% [Pink highlight]</t>
  </si>
  <si>
    <t>Grey (%) column represents desireable outcome and data presented in funnel plot</t>
  </si>
  <si>
    <t>Grey (%) column indicates data completeness and data presented in funnel plot</t>
  </si>
  <si>
    <t>Grey (%) column indicates data completeness (RS status reported) and data presented in funnel plot (RS present)</t>
  </si>
  <si>
    <t>Grey (%) columns represent data completeness and desireable outcome, which are presented in funnel plots</t>
  </si>
  <si>
    <t>Lowest rate among cleft services (Most favourable)</t>
  </si>
  <si>
    <t>Highest rate among cleft services (Least favourable)</t>
  </si>
  <si>
    <t xml:space="preserve">Table 2 of 4: Number (%) of CRANE-consented* children born in 2015-2017 according to TIM scores and Cleft Service. TIM scores 1a+ reflect children seen by a psychologist at age 5 and a psychosocial screen was completed or psychological input arranged. </t>
  </si>
  <si>
    <t>TIM score 1a+ Outlier status</t>
  </si>
  <si>
    <t>Highest rate among cleft types</t>
  </si>
  <si>
    <t>Lowest rate among cleft types</t>
  </si>
  <si>
    <t>1 (most deprived)</t>
  </si>
  <si>
    <t>5 (least deprived)</t>
  </si>
  <si>
    <t>Northern Ireland*</t>
  </si>
  <si>
    <t>South Wales*</t>
  </si>
  <si>
    <t>Country</t>
  </si>
  <si>
    <t>England</t>
  </si>
  <si>
    <t>Wales</t>
  </si>
  <si>
    <t>All</t>
  </si>
  <si>
    <t>Live births by month of occurrence and IMD decile, England and Wales: 2015 to 2022 - Office for National Statistics</t>
  </si>
  <si>
    <t>1 to 6569</t>
  </si>
  <si>
    <t>1 to 382</t>
  </si>
  <si>
    <t>1 to 1396</t>
  </si>
  <si>
    <t>1 to 178</t>
  </si>
  <si>
    <t>6570 to 13138</t>
  </si>
  <si>
    <t>383 to 764</t>
  </si>
  <si>
    <t>1397 to 2791</t>
  </si>
  <si>
    <t>179 to 356</t>
  </si>
  <si>
    <t>13139 to 19707</t>
  </si>
  <si>
    <t>765 to 1146</t>
  </si>
  <si>
    <t>2792 to 4186</t>
  </si>
  <si>
    <t>357 to 534</t>
  </si>
  <si>
    <t>19708 to 26276</t>
  </si>
  <si>
    <t>1147 to 1528</t>
  </si>
  <si>
    <t>4187 to 5581</t>
  </si>
  <si>
    <t>535 to 712</t>
  </si>
  <si>
    <t>26277 to 32844</t>
  </si>
  <si>
    <t>1529 to 1909</t>
  </si>
  <si>
    <t>5582 to 6976</t>
  </si>
  <si>
    <t>713 to 890</t>
  </si>
  <si>
    <t>Outlier (high)</t>
  </si>
  <si>
    <t>Outlier (low)</t>
  </si>
  <si>
    <t>Alert (high)</t>
  </si>
  <si>
    <r>
      <t xml:space="preserve">England </t>
    </r>
    <r>
      <rPr>
        <vertAlign val="superscript"/>
        <sz val="9"/>
        <rFont val="Calibri"/>
        <family val="2"/>
      </rPr>
      <t>1</t>
    </r>
  </si>
  <si>
    <r>
      <t xml:space="preserve">Wales </t>
    </r>
    <r>
      <rPr>
        <vertAlign val="superscript"/>
        <sz val="9"/>
        <rFont val="Calibri"/>
        <family val="2"/>
      </rPr>
      <t>2</t>
    </r>
  </si>
  <si>
    <r>
      <t xml:space="preserve">Northern Ireland </t>
    </r>
    <r>
      <rPr>
        <vertAlign val="superscript"/>
        <sz val="9"/>
        <rFont val="Calibri"/>
        <family val="2"/>
      </rPr>
      <t>3</t>
    </r>
  </si>
  <si>
    <r>
      <t xml:space="preserve">Scotland </t>
    </r>
    <r>
      <rPr>
        <vertAlign val="superscript"/>
        <sz val="9"/>
        <rFont val="Calibri"/>
        <family val="2"/>
      </rPr>
      <t>4</t>
    </r>
  </si>
  <si>
    <r>
      <t>[3]</t>
    </r>
    <r>
      <rPr>
        <sz val="9"/>
        <color theme="1"/>
        <rFont val="Calibri"/>
        <family val="2"/>
      </rPr>
      <t xml:space="preserve"> Northern Ireland Multiple Deprivation Measures 2017 - Technical report. URL: https://www.nisra.gov.uk/publications/nimdm17-results</t>
    </r>
    <r>
      <rPr>
        <u/>
        <sz val="9"/>
        <color rgb="FF0000FF"/>
        <rFont val="Calibri"/>
        <family val="2"/>
      </rPr>
      <t xml:space="preserve">; </t>
    </r>
    <r>
      <rPr>
        <sz val="9"/>
        <color theme="1"/>
        <rFont val="Calibri"/>
        <family val="2"/>
      </rPr>
      <t>(December 2017) Lookup in NI.  URL: https://geoportal.statistics.gov.uk/datasets/f303360fcb79465eaf412d6b3e9ef12c</t>
    </r>
  </si>
  <si>
    <r>
      <t>[1]</t>
    </r>
    <r>
      <rPr>
        <sz val="9"/>
        <color theme="1"/>
        <rFont val="Calibri"/>
        <family val="2"/>
        <scheme val="minor"/>
      </rPr>
      <t xml:space="preserve"> The English Indices of Deprivation 2019. URL: https://www.gov.uk/government/collections/english-indices-of-deprivation</t>
    </r>
    <r>
      <rPr>
        <u/>
        <sz val="9"/>
        <color rgb="FF0000FF"/>
        <rFont val="Calibri"/>
        <family val="2"/>
        <scheme val="minor"/>
      </rPr>
      <t xml:space="preserve">; </t>
    </r>
    <r>
      <rPr>
        <sz val="9"/>
        <color theme="1"/>
        <rFont val="Calibri"/>
        <family val="2"/>
        <scheme val="minor"/>
      </rPr>
      <t>Index of Multiple Deprivation (December 2019) Lookup in EN. URL: https://geoportal.statistics.gov.uk/maps/ad50773cd40e4907a450c5d8954a9d26</t>
    </r>
  </si>
  <si>
    <r>
      <t>[2]</t>
    </r>
    <r>
      <rPr>
        <sz val="9"/>
        <color theme="1"/>
        <rFont val="Calibri"/>
        <family val="2"/>
        <scheme val="minor"/>
      </rPr>
      <t xml:space="preserve"> Welsh Index of Multiple Deprivation (WIMD) 2019. URL: Welsh Index of Multiple Deprivation (full Index update with ranks): 2019 | GOV.WALES</t>
    </r>
    <r>
      <rPr>
        <u/>
        <sz val="9"/>
        <color rgb="FF0000FF"/>
        <rFont val="Calibri"/>
        <family val="2"/>
        <scheme val="minor"/>
      </rPr>
      <t xml:space="preserve">; </t>
    </r>
    <r>
      <rPr>
        <sz val="9"/>
        <color theme="1"/>
        <rFont val="Calibri"/>
        <family val="2"/>
        <scheme val="minor"/>
      </rPr>
      <t>Index of Multiple Deprivation (December 2019) Lookup in WA.  URL: https://geoportal.statistics.gov.uk/datasets/4386e6a924de4a9b9a73be94792916ce</t>
    </r>
  </si>
  <si>
    <r>
      <t>[4]</t>
    </r>
    <r>
      <rPr>
        <sz val="9"/>
        <color theme="1"/>
        <rFont val="Calibri"/>
        <family val="2"/>
        <scheme val="minor"/>
      </rPr>
      <t xml:space="preserve"> Scottish Government. Scottish index of multiple deprivation 2020. URL: Scottish Index of Multiple Deprivation 2020 - gov.scot</t>
    </r>
    <r>
      <rPr>
        <u/>
        <sz val="9"/>
        <color rgb="FF0000FF"/>
        <rFont val="Calibri"/>
        <family val="2"/>
        <scheme val="minor"/>
      </rPr>
      <t xml:space="preserve">; </t>
    </r>
    <r>
      <rPr>
        <sz val="9"/>
        <color theme="1"/>
        <rFont val="Calibri"/>
        <family val="2"/>
        <scheme val="minor"/>
      </rPr>
      <t>Index of Multiple Deprivation (December 2020) Lookup in SC.  URL: https://geoportal.statistics.gov.uk/datasets/b57e427cb9254a42b1598c851dfc909e</t>
    </r>
  </si>
  <si>
    <t>*121/126 children with MD scores in Scotland were born 2022-2023 as Scotland only officially joined CRANE in 2022.</t>
  </si>
  <si>
    <t>Eligible children with MD score</t>
  </si>
  <si>
    <t>Table 3 of 5: Number (%) of CRANE-consented* children born in 2014-2023 according to multiple deprivation (MD) quintile and Cleft Service.</t>
  </si>
  <si>
    <t>Scotland Live_births.xlsx</t>
  </si>
  <si>
    <t>England*</t>
  </si>
  <si>
    <t>Wales*</t>
  </si>
  <si>
    <t>Scotland**</t>
  </si>
  <si>
    <t>*</t>
  </si>
  <si>
    <t>**</t>
  </si>
  <si>
    <t>Live births in Scotland: 1 May 2022-31 April 2023</t>
  </si>
  <si>
    <t>*Wales, Northern Ireland and Scotland have their own individual country-specific IMD measures, which are not directly comparable with England. 18% of Liverpool's cases were resident in Wales and their IMD quintile is dervied from the  Welsh Index of Multiple Deprivation.</t>
  </si>
  <si>
    <t>Note that 107/6527 children with submucous cleft palate +/-lip and 46/6527 children with missing cleft type are excluded from table</t>
  </si>
  <si>
    <t>8b</t>
  </si>
  <si>
    <t>8a</t>
  </si>
  <si>
    <t>Family visited by Clinical Nurse Specialist within 24 hours of postnatal referral</t>
  </si>
  <si>
    <t>CRANE-registered chldren with contact time recorded</t>
  </si>
  <si>
    <t>CRANE-registered children with referral time recorded</t>
  </si>
  <si>
    <t>Families visited by a Clinical Nurse Specialist within 24 hours of postnatal referral</t>
  </si>
  <si>
    <t>CLP02: % parents, of infants diagnosed with CLP, who receive a visit from a cleft team CNS within 24 hrs of first referral (following birth)</t>
  </si>
  <si>
    <t>Table 1 of 3: Number (%) of CRANE-registered* children born in 2021-2023 contacted by the Cleft Service within 24 hours of referral, according to each Cleft Service</t>
  </si>
  <si>
    <t>Table 2 of 3: Number (%) of children* born in 2021-2023, contacted within 24 hours of referral, according to cleft type</t>
  </si>
  <si>
    <t>Table 3 of 3: Number (%) of CRANE-registered* children born in 2021-2023 visited within 24 hours of postnatal referral, according to each Cleft Service</t>
  </si>
  <si>
    <t>Conductive temporary HL in both ears</t>
  </si>
  <si>
    <t>Conductive permanent HL in both ears</t>
  </si>
  <si>
    <t>Sensorineural HL in both ears</t>
  </si>
  <si>
    <t>Mixed HL in both ears</t>
  </si>
  <si>
    <t>Different HL in left and right ears</t>
  </si>
  <si>
    <t xml:space="preserve">Total </t>
  </si>
  <si>
    <t>*Data presented includes children born between 1st March 2006 and 31st December 2021. Excluding those who have died and those with a submucous cleft palate or unspecified cleft type</t>
  </si>
  <si>
    <t>**Children with no audiology assessment have been added to the 'Satisfactory hearing' category in they had a clear response in both ears on their newborn hearing screen.</t>
  </si>
  <si>
    <t>Hearing loss type</t>
  </si>
  <si>
    <t>Age of outcome assessment among CRANE-registered consented children</t>
  </si>
  <si>
    <t>Audit age checks - child growth, dental health, facial growth, speech and psychology</t>
  </si>
  <si>
    <t>Abhishek Dixit</t>
  </si>
  <si>
    <t>CEU Data Manager</t>
  </si>
  <si>
    <t>Database development work</t>
  </si>
  <si>
    <t>Chapter 6 - Section 6.1</t>
  </si>
  <si>
    <t>Chapter 6 - Section 6.2</t>
  </si>
  <si>
    <t>2006-2021</t>
  </si>
  <si>
    <t>2014-2023</t>
  </si>
  <si>
    <t>Note that Wales, Scotland and Northern Ireland have their own individual country-specific Index of Multiple Deprivation (IMD) measures, which are not directly comparable with England. 18% of Liverpool's cases were resident in Wales and their IMD quintile is derived from the  Welsh Index of Multiple Deprivation.</t>
  </si>
  <si>
    <t>Distribution of CRANE-consented patients by Index of Multiple Deprivation (IMD) quintiles</t>
  </si>
  <si>
    <t>Results from linkage with the Newborn Hearing Screening Programme (NHSP, England only)</t>
  </si>
  <si>
    <t>Chapter 3 - Section 3.1</t>
  </si>
  <si>
    <t>Chapter 3 - Section 3.2</t>
  </si>
  <si>
    <t>Chapter 3 - Section 3.3</t>
  </si>
  <si>
    <t>Chapter 4</t>
  </si>
  <si>
    <t>Chapter 5</t>
  </si>
  <si>
    <t>Chapter 5 - Section 5.1</t>
  </si>
  <si>
    <t>Chapter 5 - Section 5.2</t>
  </si>
  <si>
    <t>Chapter 5 - Section 5.3</t>
  </si>
  <si>
    <t>Chapter 5 - Section 5.4</t>
  </si>
  <si>
    <t>Chapter 5 - Section 5.5</t>
  </si>
  <si>
    <t>Chapters 4 and 5</t>
  </si>
  <si>
    <t>Published</t>
  </si>
  <si>
    <t xml:space="preserve">Documents published related to this product, for reference: </t>
  </si>
  <si>
    <t>https://www.crane-database.org.uk/reports-home/</t>
  </si>
  <si>
    <t>CRANE 2024 Annual Report</t>
  </si>
  <si>
    <t>CRANE 2024 Annual Report: Responses to outlier process (Appendix)</t>
  </si>
  <si>
    <t>December 2024</t>
  </si>
  <si>
    <t>CRANE Audit Report 2024 - Supplementary tables and information</t>
  </si>
  <si>
    <t>Cleft type distribution (Table 1)</t>
  </si>
  <si>
    <t>Sex distribution, by cleft service and cleft type (Table 3 &amp; 4)</t>
  </si>
  <si>
    <t>Live births in general population</t>
  </si>
  <si>
    <t>Table 3 of 3: Number of CRANE-consented* children born in 2015-2017 with reported dental treatment and care, and average dental Treatment Index and average Care Index, according to cleft service</t>
  </si>
  <si>
    <t>CRANE-registered children with cleft palate</t>
  </si>
  <si>
    <t>CRANE-consented children with gestational age reported*</t>
  </si>
  <si>
    <t>CRANE-consented children with birthweight reported**</t>
  </si>
  <si>
    <t>CRANE-consented eligible children**</t>
  </si>
  <si>
    <t>5 year growth data reported</t>
  </si>
  <si>
    <t>Eligible children with five-year-index reported**</t>
  </si>
  <si>
    <t>All 16 CAPS-A scores Reported</t>
  </si>
  <si>
    <t>CRANE-consented eligible  children**</t>
  </si>
  <si>
    <t>Table 2 of 3: Number (%) of CRANE-consented* children born in 2021-2023, according to birthweight category and Cleft Service - for all children with reported birthweight</t>
  </si>
  <si>
    <t>MD Quintile</t>
  </si>
  <si>
    <t>Table 1 of 5: Number (%) of CRANE-consented* children born in 2014-2023 according to Multiple Deprivation (MD) quintile and country of residence.</t>
  </si>
  <si>
    <t>Table 2 of 5: Number (%) of live births in general population born in 2015-2022 according to Multiple Deprivation (MD) quintile and country of residence</t>
  </si>
  <si>
    <t>Table 4 of 5: Number (%) of CRANE-consented* children born in 2014-2023 according to multiple deprivation (MD) quintile and cleft type in England</t>
  </si>
  <si>
    <t>Table 5 of 5:  Multiple Deprivation (MD) Scores corresponding to quintiles of deprivation</t>
  </si>
  <si>
    <t>Families approached for consent verification (consent given or declined) regarding CRANE outcome data collection</t>
  </si>
  <si>
    <t>Consent status verified for all CRANE-registered children</t>
  </si>
  <si>
    <t>CRANE-registered children + non-registered children in Scotland with verified consent</t>
  </si>
  <si>
    <t>Table 1 of 2: Number (%) of CRANE-registered* children born in 2021-2023, according to consent status and Cleft Service</t>
  </si>
  <si>
    <t>Table 1 of 2: Number (%) of CRANE-registered* children born in 2021-2023 with verified consent, according to consent status and Cleft Service</t>
  </si>
  <si>
    <t>Grey (%) column indicates desireable outcome</t>
  </si>
  <si>
    <t>Table 1 of 2: Number (%) of CRANE-registered* children born in 2015-2017, according to consent status and Cleft Service</t>
  </si>
  <si>
    <t xml:space="preserve">*** Scotland joined CRANE in 2023 and legally can only register consented cases. Consented cases have been registered retrospectively for 2016-2017 births and a denominator (total number of cleft cases born in Scotland, excluding those who died before 5 years and those with a submucous cleft palate) has been provided separately to enable CRANE to calculate their true 'consent' rate. </t>
  </si>
  <si>
    <t>Total children</t>
  </si>
  <si>
    <t xml:space="preserve">Total children </t>
  </si>
  <si>
    <t>*Data presented includes children born between 1st March 2006 and 31st December 2021. Excluding those who have died before 28 days and those with a submucous cleft palate or unspecified cleft type</t>
  </si>
  <si>
    <t xml:space="preserve">Table 4 of 4: Type of hearing loss confirmed at audiological assessment among CRANE-registered children born in 2006-2021 who were linked to the NHSP. </t>
  </si>
  <si>
    <t>Table 2 of 4: Number (%) of CRANE-consented* children born in 2006-2021 and linked to the Newborn Hearing Screening Programme (NHSP) according to hearing status and cleft type. Only children who had an audiology assessment have been included.</t>
  </si>
  <si>
    <t>Table 3 of 4: Number (%) of CRANE-consented* children born in 2006-2021 and linked to the NHSP according to hearing status and cleft type. Children with no audiology assessment but a clear response for both ears on the newborn hearing screen have been included as having satisfactory hearing.</t>
  </si>
  <si>
    <t xml:space="preserve">Table 1 of 3: Number (%) of CRANE-registered* children born in 2021-2023, with diagnosis time reported </t>
  </si>
  <si>
    <t>Table 2 of 3: Number (%) of CRANE-registered children born in 2021-2023 with a cleft affecting the lip (CL, UCLP &amp; BCLP) who had an antenatal diagnosis, according to Cleft Service</t>
  </si>
  <si>
    <t>Table 3 of 3: Number (%) of CRANE-registered children born in 2021-2023 with a timely diagnosis, according to cleft type</t>
  </si>
  <si>
    <t>Table 1 of 1: Number of CRANE-registered* children born with a cleft palate alone (only, CPO) in 2021-2023, according to diagnosis time and Cleft Service</t>
  </si>
  <si>
    <t>Table 2 of 2: Number (%) of CRANE-registered* children born in 2015-2017 with verified consent, according to consent status and Cleft Service</t>
  </si>
  <si>
    <t>Table 1 of 1: Age of outcome assessment among CRANE-registered* consented children</t>
  </si>
  <si>
    <t>Table 1 of 1: Distribution of reasons provided for not collecting outcome data for CRANE-consented children at 5 years of age, for 2015-2017 births</t>
  </si>
  <si>
    <t>¹Children with a cleft lip, who have a clear response on newborn hearing screen and no risk factors do not require an audiology assessment according to the NHSP protocol.</t>
  </si>
  <si>
    <t>²Risk factors include craniofacial anomalies, congenital infection, SCBU/NICU admission for &gt;48hrs and no clear response on AOAEs but clear response on AABR or a confirmed syndrome related to hearing loss.</t>
  </si>
  <si>
    <t>³No clear response includes those with an incomplete screen, those contraindicated for screen and those with no clear response in one or both ears.</t>
  </si>
  <si>
    <t>Table 1 of 4: Number (%) of CRANE-consented* children born in 2006-2021 in England, and linked to the Newborn Hearing Screening Programme (NHSP) according to audiology assessment and cleft type.</t>
  </si>
  <si>
    <t>All children</t>
  </si>
  <si>
    <t>Children with clear response on newborn screen¹</t>
  </si>
  <si>
    <t>Children with clear response on newborn screen but targeted for audiological assessment due to risk factors²</t>
  </si>
  <si>
    <t>Children with no clear response on newborn screen and requiring audiological assessment³</t>
  </si>
  <si>
    <t>Received diagnostic assessment</t>
  </si>
  <si>
    <t>Not yet determined in both ears</t>
  </si>
  <si>
    <t>Satisfactory hearing in both ears</t>
  </si>
  <si>
    <t xml:space="preserve">Satisfactory hearing in both ears** </t>
  </si>
  <si>
    <t>Hearing loss of any type in one ear**</t>
  </si>
  <si>
    <t xml:space="preserve">**Includes 149 children with 'Not yet determined' in one ear and satisfactory in the other ear. </t>
  </si>
  <si>
    <t xml:space="preserve">**Includes 149 children with 'Not yet determined' in one ear and 'satisfactory' in the other ear. </t>
  </si>
  <si>
    <t>Hearing loss of any type in one ear***</t>
  </si>
  <si>
    <t>Not yet determined in both ears****</t>
  </si>
  <si>
    <t xml:space="preserve">***Includes 149 children with 'Not yet determined' in one ear and 'satisfactory' in the other ear. </t>
  </si>
  <si>
    <t>****Children with no audiology assessment have been added to the 'Not yet determined' category in they did not have a clear response in both ears on their newborn hearing screen.</t>
  </si>
  <si>
    <t>Timely diagnosis of cleft palate alone</t>
  </si>
  <si>
    <t>Timing of diagnosis - data completeness and diagnosis time in children with a cleft affecting the lip</t>
  </si>
  <si>
    <t>Gestational age - data completeness and gestational age</t>
  </si>
  <si>
    <t>Birthweight - data completeness and birthweight</t>
  </si>
  <si>
    <t>Referral to Cleft Services - data completeness and referral within 24 hours of birth</t>
  </si>
  <si>
    <t>Contact with Cleft Services - data completeness and contact within 24 hours of referral</t>
  </si>
  <si>
    <t>** Scotland joined CRANE in 2023 and legally can only register consented cases. Consented cases reflect births for 2022-2023 and a denominator (total number of cleft cases born in Scotland, excluding those who have died  and those with a submucous cleft palate) has been provided separately for these years to enable CRANE to calculate their true 'consent' rate. The 'Consented' figure shown in the table reflects the true CRANE registrations for this region.</t>
  </si>
  <si>
    <t>Table 1 of 3: Number (%) of CRANE-consented* children born in 2021-2023 with birthweight reported, according to Cleft Service</t>
  </si>
  <si>
    <t>**Revised totals have excluded West Midlands &amp; North Thames due to being negative outliers for reporting contact time. Revised rate used for outcome funnel plot.</t>
  </si>
  <si>
    <t>***Revised totals have excluded centres identified as outliers. Consent verification outliers: Scotland. Data completion outliers:  Trent, West Midlands &amp; South West. The revised mean was used to calculate funnel plots.</t>
  </si>
  <si>
    <t>***Revised totals have excluded centres identified as outliers. Consent verification outliers: Scotland. Data completion outliers: Trent, West Midlands, South West &amp; Evelina London. The revised mean was used to calculate funnel plots.</t>
  </si>
  <si>
    <t>Cleft service alert and outlier status 2015-2017</t>
  </si>
  <si>
    <t>Cleft service alert and outlier status 2021-2023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</si>
</sst>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0.0"/>
    <numFmt numFmtId="166" formatCode="_-* #,##0_-;\-* #,##0_-;_-* &quot;-&quot;??_-;_-@_-"/>
  </numFmts>
  <fonts count="90" x14ac:knownFonts="1">
    <font>
      <sz val="11"/>
      <color theme="1"/>
      <name val="Calibri"/>
      <family val="2"/>
      <scheme val="minor"/>
    </font>
    <font>
      <sz val="9"/>
      <color theme="1"/>
      <name val="Calibri"/>
      <family val="2"/>
      <scheme val="minor"/>
    </font>
    <font>
      <sz val="11"/>
      <color theme="1"/>
      <name val="Calibri"/>
      <family val="2"/>
      <scheme val="minor"/>
    </font>
    <font>
      <b/>
      <sz val="9"/>
      <color theme="1"/>
      <name val="Calibri"/>
      <family val="2"/>
    </font>
    <font>
      <sz val="9"/>
      <color theme="1"/>
      <name val="Calibri"/>
      <family val="2"/>
    </font>
    <font>
      <sz val="9"/>
      <color rgb="FF000000"/>
      <name val="Calibri"/>
      <family val="2"/>
    </font>
    <font>
      <sz val="10"/>
      <color theme="1"/>
      <name val="Calibri"/>
      <family val="2"/>
      <scheme val="minor"/>
    </font>
    <font>
      <b/>
      <sz val="9"/>
      <color theme="1"/>
      <name val="Calibri"/>
      <family val="2"/>
      <scheme val="minor"/>
    </font>
    <font>
      <b/>
      <sz val="11"/>
      <color theme="0"/>
      <name val="Calibri"/>
      <family val="2"/>
      <scheme val="minor"/>
    </font>
    <font>
      <b/>
      <sz val="11"/>
      <color theme="1"/>
      <name val="Calibri"/>
      <family val="2"/>
      <scheme val="minor"/>
    </font>
    <font>
      <sz val="11"/>
      <color rgb="FF0070C0"/>
      <name val="Calibri"/>
      <family val="2"/>
      <scheme val="minor"/>
    </font>
    <font>
      <u/>
      <sz val="11"/>
      <color theme="10"/>
      <name val="Calibri"/>
      <family val="2"/>
      <scheme val="minor"/>
    </font>
    <font>
      <sz val="11"/>
      <name val="Calibri"/>
      <family val="2"/>
      <scheme val="minor"/>
    </font>
    <font>
      <sz val="11"/>
      <color rgb="FF323232"/>
      <name val="Arial"/>
      <family val="2"/>
    </font>
    <font>
      <sz val="9"/>
      <color rgb="FFFF0000"/>
      <name val="Calibri"/>
      <family val="2"/>
      <scheme val="minor"/>
    </font>
    <font>
      <b/>
      <sz val="9"/>
      <name val="Calibri"/>
      <family val="2"/>
      <scheme val="minor"/>
    </font>
    <font>
      <sz val="9"/>
      <name val="Calibri"/>
      <family val="2"/>
      <scheme val="minor"/>
    </font>
    <font>
      <sz val="11"/>
      <color rgb="FFFF0000"/>
      <name val="Calibri"/>
      <family val="2"/>
      <scheme val="minor"/>
    </font>
    <font>
      <b/>
      <sz val="11"/>
      <color rgb="FFFF0000"/>
      <name val="Calibri"/>
      <family val="2"/>
      <scheme val="minor"/>
    </font>
    <font>
      <u/>
      <sz val="9"/>
      <color theme="10"/>
      <name val="Calibri"/>
      <family val="2"/>
      <scheme val="minor"/>
    </font>
    <font>
      <sz val="11"/>
      <color theme="0"/>
      <name val="Calibri"/>
      <family val="2"/>
      <scheme val="minor"/>
    </font>
    <font>
      <b/>
      <sz val="12"/>
      <color theme="1"/>
      <name val="Calibri"/>
      <family val="2"/>
      <scheme val="minor"/>
    </font>
    <font>
      <b/>
      <sz val="10"/>
      <color theme="1"/>
      <name val="Calibri"/>
      <family val="2"/>
    </font>
    <font>
      <sz val="10"/>
      <color theme="1"/>
      <name val="Calibri"/>
      <family val="2"/>
    </font>
    <font>
      <sz val="10"/>
      <name val="Calibri"/>
      <family val="2"/>
    </font>
    <font>
      <sz val="11"/>
      <color indexed="8"/>
      <name val="Calibri"/>
      <family val="2"/>
    </font>
    <font>
      <sz val="9"/>
      <color indexed="8"/>
      <name val="Calibri"/>
      <family val="2"/>
    </font>
    <font>
      <b/>
      <sz val="11"/>
      <color rgb="FF6264A0"/>
      <name val="Calibri"/>
      <family val="2"/>
      <scheme val="minor"/>
    </font>
    <font>
      <b/>
      <sz val="12"/>
      <color rgb="FF6264A0"/>
      <name val="Calibri"/>
      <family val="2"/>
      <scheme val="minor"/>
    </font>
    <font>
      <sz val="12"/>
      <color theme="1"/>
      <name val="Calibri"/>
      <family val="2"/>
      <scheme val="minor"/>
    </font>
    <font>
      <b/>
      <sz val="10"/>
      <color theme="1"/>
      <name val="Calibri"/>
      <family val="2"/>
      <scheme val="minor"/>
    </font>
    <font>
      <b/>
      <sz val="9"/>
      <name val="Calibri"/>
      <family val="2"/>
    </font>
    <font>
      <sz val="9"/>
      <name val="Calibri"/>
      <family val="2"/>
    </font>
    <font>
      <sz val="9"/>
      <color rgb="FFFF0000"/>
      <name val="Calibri"/>
      <family val="2"/>
    </font>
    <font>
      <b/>
      <sz val="9"/>
      <color rgb="FFFF0000"/>
      <name val="Calibri"/>
      <family val="2"/>
      <scheme val="minor"/>
    </font>
    <font>
      <sz val="9"/>
      <color rgb="FF00B050"/>
      <name val="Calibri"/>
      <family val="2"/>
    </font>
    <font>
      <sz val="9"/>
      <color rgb="FF92D050"/>
      <name val="Calibri"/>
      <family val="2"/>
    </font>
    <font>
      <sz val="9"/>
      <color rgb="FFFFC000"/>
      <name val="Calibri"/>
      <family val="2"/>
    </font>
    <font>
      <sz val="9"/>
      <color rgb="FF00B050"/>
      <name val="Calibri"/>
      <family val="2"/>
      <scheme val="minor"/>
    </font>
    <font>
      <sz val="9"/>
      <color rgb="FF92D050"/>
      <name val="Calibri"/>
      <family val="2"/>
      <scheme val="minor"/>
    </font>
    <font>
      <sz val="9"/>
      <color rgb="FFFFC000"/>
      <name val="Calibri"/>
      <family val="2"/>
      <scheme val="minor"/>
    </font>
    <font>
      <b/>
      <sz val="9"/>
      <color rgb="FFFF0000"/>
      <name val="Calibri"/>
      <family val="2"/>
    </font>
    <font>
      <sz val="11"/>
      <color rgb="FFC00000"/>
      <name val="Calibri"/>
      <family val="2"/>
      <scheme val="minor"/>
    </font>
    <font>
      <b/>
      <sz val="11"/>
      <name val="Calibri"/>
      <family val="2"/>
      <scheme val="minor"/>
    </font>
    <font>
      <b/>
      <sz val="9"/>
      <color rgb="FF000000"/>
      <name val="Calibri"/>
      <family val="2"/>
    </font>
    <font>
      <b/>
      <sz val="11"/>
      <color theme="1"/>
      <name val="Calibri"/>
      <family val="2"/>
    </font>
    <font>
      <sz val="11"/>
      <color theme="1"/>
      <name val="Calibri"/>
      <family val="2"/>
    </font>
    <font>
      <sz val="12"/>
      <name val="Calibri"/>
      <family val="2"/>
      <scheme val="minor"/>
    </font>
    <font>
      <sz val="10"/>
      <color rgb="FF0070C0"/>
      <name val="Calibri"/>
      <family val="2"/>
    </font>
    <font>
      <sz val="12"/>
      <color rgb="FF000000"/>
      <name val="Calibri"/>
      <family val="2"/>
    </font>
    <font>
      <b/>
      <sz val="9"/>
      <color rgb="FFC00000"/>
      <name val="Calibri"/>
      <family val="2"/>
    </font>
    <font>
      <sz val="9"/>
      <color rgb="FFC00000"/>
      <name val="Calibri"/>
      <family val="2"/>
      <scheme val="minor"/>
    </font>
    <font>
      <sz val="9"/>
      <color rgb="FF0070C0"/>
      <name val="Calibri"/>
      <family val="2"/>
      <scheme val="minor"/>
    </font>
    <font>
      <b/>
      <sz val="11.5"/>
      <name val="Calibri"/>
      <family val="2"/>
      <scheme val="minor"/>
    </font>
    <font>
      <vertAlign val="superscript"/>
      <sz val="9"/>
      <color theme="1"/>
      <name val="Calibri"/>
      <family val="2"/>
    </font>
    <font>
      <u/>
      <sz val="10"/>
      <color theme="10"/>
      <name val="Calibri"/>
      <family val="2"/>
      <scheme val="minor"/>
    </font>
    <font>
      <sz val="11"/>
      <name val="Calibri"/>
      <family val="2"/>
    </font>
    <font>
      <b/>
      <sz val="14"/>
      <color rgb="FF6264A0"/>
      <name val="Calibri"/>
      <family val="2"/>
      <scheme val="minor"/>
    </font>
    <font>
      <sz val="10"/>
      <color rgb="FF0070C0"/>
      <name val="Calibri"/>
      <family val="2"/>
      <scheme val="minor"/>
    </font>
    <font>
      <b/>
      <sz val="10"/>
      <name val="Calibri"/>
      <family val="2"/>
    </font>
    <font>
      <sz val="10"/>
      <name val="Calibri"/>
      <family val="2"/>
      <scheme val="minor"/>
    </font>
    <font>
      <b/>
      <i/>
      <sz val="9"/>
      <color theme="1"/>
      <name val="Calibri"/>
      <family val="2"/>
      <scheme val="minor"/>
    </font>
    <font>
      <i/>
      <sz val="9"/>
      <color theme="1"/>
      <name val="Calibri"/>
      <family val="2"/>
      <scheme val="minor"/>
    </font>
    <font>
      <b/>
      <sz val="14"/>
      <name val="Calibri"/>
      <family val="2"/>
      <scheme val="minor"/>
    </font>
    <font>
      <b/>
      <sz val="11"/>
      <color rgb="FFC00000"/>
      <name val="Calibri"/>
      <family val="2"/>
      <scheme val="minor"/>
    </font>
    <font>
      <sz val="9"/>
      <color rgb="FFC00000"/>
      <name val="Calibri"/>
      <family val="2"/>
    </font>
    <font>
      <b/>
      <sz val="12"/>
      <color rgb="FFC00000"/>
      <name val="Calibri"/>
      <family val="2"/>
      <scheme val="minor"/>
    </font>
    <font>
      <b/>
      <sz val="8"/>
      <name val="Calibri"/>
      <family val="2"/>
    </font>
    <font>
      <sz val="8"/>
      <color theme="1"/>
      <name val="Calibri"/>
      <family val="2"/>
      <scheme val="minor"/>
    </font>
    <font>
      <i/>
      <sz val="9"/>
      <color rgb="FFFF0000"/>
      <name val="Calibri"/>
      <family val="2"/>
      <scheme val="minor"/>
    </font>
    <font>
      <b/>
      <i/>
      <sz val="9"/>
      <color rgb="FFFF0000"/>
      <name val="Calibri"/>
      <family val="2"/>
      <scheme val="minor"/>
    </font>
    <font>
      <i/>
      <sz val="9"/>
      <color rgb="FFFF0000"/>
      <name val="Calibri"/>
      <family val="2"/>
    </font>
    <font>
      <i/>
      <sz val="9"/>
      <name val="Calibri"/>
      <family val="2"/>
      <scheme val="minor"/>
    </font>
    <font>
      <b/>
      <i/>
      <sz val="9"/>
      <name val="Calibri"/>
      <family val="2"/>
      <scheme val="minor"/>
    </font>
    <font>
      <i/>
      <sz val="9"/>
      <name val="Calibri"/>
      <family val="2"/>
    </font>
    <font>
      <sz val="10"/>
      <color theme="1"/>
      <name val="Times New Roman"/>
      <family val="1"/>
    </font>
    <font>
      <sz val="11"/>
      <color rgb="FF92D050"/>
      <name val="Calibri"/>
      <family val="2"/>
      <scheme val="minor"/>
    </font>
    <font>
      <sz val="11"/>
      <color rgb="FF00B050"/>
      <name val="Calibri"/>
      <family val="2"/>
      <scheme val="minor"/>
    </font>
    <font>
      <b/>
      <u/>
      <sz val="12"/>
      <color rgb="FF6264A0"/>
      <name val="Calibri"/>
      <family val="2"/>
      <scheme val="minor"/>
    </font>
    <font>
      <b/>
      <sz val="12"/>
      <color rgb="FFFF0000"/>
      <name val="Calibri"/>
      <family val="2"/>
      <scheme val="minor"/>
    </font>
    <font>
      <sz val="9"/>
      <color theme="9" tint="-0.499984740745262"/>
      <name val="Calibri"/>
      <family val="2"/>
      <scheme val="minor"/>
    </font>
    <font>
      <b/>
      <i/>
      <sz val="9"/>
      <color theme="1"/>
      <name val="Calibri"/>
      <family val="2"/>
    </font>
    <font>
      <b/>
      <i/>
      <sz val="9"/>
      <name val="Calibri"/>
      <family val="2"/>
    </font>
    <font>
      <u/>
      <sz val="9"/>
      <color rgb="FF0000FF"/>
      <name val="Calibri"/>
      <family val="2"/>
    </font>
    <font>
      <vertAlign val="superscript"/>
      <sz val="9"/>
      <name val="Calibri"/>
      <family val="2"/>
    </font>
    <font>
      <vertAlign val="superscript"/>
      <sz val="9"/>
      <color theme="1"/>
      <name val="Calibri"/>
      <family val="2"/>
      <scheme val="minor"/>
    </font>
    <font>
      <u/>
      <sz val="9"/>
      <color rgb="FF0000FF"/>
      <name val="Calibri"/>
      <family val="2"/>
      <scheme val="minor"/>
    </font>
    <font>
      <strike/>
      <sz val="9"/>
      <color rgb="FF00B050"/>
      <name val="Calibri"/>
      <family val="2"/>
      <scheme val="minor"/>
    </font>
    <font>
      <strike/>
      <sz val="9"/>
      <color rgb="FFFF0000"/>
      <name val="Calibri"/>
      <family val="2"/>
      <scheme val="minor"/>
    </font>
    <font>
      <b/>
      <sz val="10"/>
      <name val="Calibri"/>
      <family val="2"/>
      <scheme val="minor"/>
    </font>
  </fonts>
  <fills count="2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bgColor indexed="64"/>
      </patternFill>
    </fill>
    <fill>
      <patternFill patternType="solid">
        <fgColor rgb="FFF6EFF7"/>
        <bgColor indexed="64"/>
      </patternFill>
    </fill>
    <fill>
      <patternFill patternType="solid">
        <fgColor rgb="FFFDEFE7"/>
        <bgColor indexed="64"/>
      </patternFill>
    </fill>
    <fill>
      <patternFill patternType="solid">
        <fgColor rgb="FFE1F2FF"/>
        <bgColor indexed="64"/>
      </patternFill>
    </fill>
    <fill>
      <patternFill patternType="solid">
        <fgColor rgb="FFFFF6D9"/>
        <bgColor indexed="64"/>
      </patternFill>
    </fill>
    <fill>
      <patternFill patternType="solid">
        <fgColor rgb="FFF2F8EE"/>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rgb="FFF9F6FC"/>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7575"/>
        <bgColor indexed="64"/>
      </patternFill>
    </fill>
    <fill>
      <patternFill patternType="solid">
        <fgColor rgb="FFFF0000"/>
        <bgColor indexed="64"/>
      </patternFill>
    </fill>
    <fill>
      <patternFill patternType="solid">
        <fgColor rgb="FFC6EFCE"/>
        <bgColor indexed="64"/>
      </patternFill>
    </fill>
    <fill>
      <patternFill patternType="solid">
        <fgColor rgb="FFFFC9C9"/>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bottom style="medium">
        <color indexed="64"/>
      </bottom>
      <diagonal/>
    </border>
    <border>
      <left/>
      <right/>
      <top style="medium">
        <color rgb="FFA6A6A6"/>
      </top>
      <bottom style="medium">
        <color rgb="FFA6A6A6"/>
      </bottom>
      <diagonal/>
    </border>
    <border>
      <left/>
      <right/>
      <top/>
      <bottom style="medium">
        <color rgb="FFA6A6A6"/>
      </bottom>
      <diagonal/>
    </border>
    <border>
      <left/>
      <right/>
      <top/>
      <bottom style="medium">
        <color rgb="FFBFBFBF"/>
      </bottom>
      <diagonal/>
    </border>
    <border>
      <left/>
      <right/>
      <top style="medium">
        <color rgb="FFBFBFBF"/>
      </top>
      <bottom/>
      <diagonal/>
    </border>
    <border>
      <left/>
      <right/>
      <top style="medium">
        <color indexed="64"/>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9" fontId="2" fillId="0" borderId="0" applyFont="0" applyFill="0" applyBorder="0" applyAlignment="0" applyProtection="0"/>
    <xf numFmtId="0" fontId="11" fillId="0" borderId="0" applyNumberFormat="0" applyFill="0" applyBorder="0" applyAlignment="0" applyProtection="0"/>
    <xf numFmtId="0" fontId="2" fillId="0" borderId="0"/>
    <xf numFmtId="0" fontId="25" fillId="0" borderId="0"/>
    <xf numFmtId="0" fontId="1"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1130">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5" borderId="0" xfId="0" applyFill="1" applyAlignment="1">
      <alignment vertical="center" wrapText="1"/>
    </xf>
    <xf numFmtId="0" fontId="8" fillId="4" borderId="2" xfId="0" applyFont="1" applyFill="1" applyBorder="1" applyAlignment="1">
      <alignment horizontal="left" vertical="center" wrapText="1"/>
    </xf>
    <xf numFmtId="0" fontId="8" fillId="4" borderId="5" xfId="0" applyFont="1" applyFill="1" applyBorder="1" applyAlignment="1">
      <alignment horizontal="left" vertical="center" wrapText="1"/>
    </xf>
    <xf numFmtId="0" fontId="0" fillId="5" borderId="0" xfId="0" applyFill="1" applyAlignment="1">
      <alignment horizontal="center" vertical="center" wrapText="1"/>
    </xf>
    <xf numFmtId="0" fontId="13" fillId="5" borderId="0" xfId="0" applyFont="1" applyFill="1" applyAlignment="1">
      <alignment vertical="center" wrapText="1"/>
    </xf>
    <xf numFmtId="0" fontId="6" fillId="5" borderId="0" xfId="0" applyFont="1" applyFill="1" applyAlignment="1">
      <alignment horizontal="center" vertical="center"/>
    </xf>
    <xf numFmtId="0" fontId="11" fillId="5" borderId="0" xfId="2" applyFill="1"/>
    <xf numFmtId="0" fontId="0" fillId="5" borderId="0" xfId="0" applyFill="1"/>
    <xf numFmtId="0" fontId="6" fillId="5" borderId="0" xfId="0" applyFont="1" applyFill="1" applyAlignment="1">
      <alignment horizontal="left" vertical="center" wrapText="1"/>
    </xf>
    <xf numFmtId="0" fontId="6" fillId="5" borderId="0" xfId="0" applyFont="1" applyFill="1" applyAlignment="1">
      <alignment vertical="center" wrapText="1"/>
    </xf>
    <xf numFmtId="164" fontId="4" fillId="5" borderId="0" xfId="1" applyNumberFormat="1" applyFont="1" applyFill="1" applyBorder="1" applyAlignment="1">
      <alignment horizontal="center" vertical="center"/>
    </xf>
    <xf numFmtId="164" fontId="4" fillId="5" borderId="0" xfId="1" applyNumberFormat="1" applyFont="1" applyFill="1" applyBorder="1" applyAlignment="1">
      <alignment horizontal="center" vertical="center" wrapText="1"/>
    </xf>
    <xf numFmtId="164" fontId="5" fillId="5" borderId="0" xfId="1" applyNumberFormat="1" applyFont="1" applyFill="1" applyBorder="1" applyAlignment="1">
      <alignment horizontal="center" vertical="center" wrapText="1"/>
    </xf>
    <xf numFmtId="0" fontId="5" fillId="5" borderId="0" xfId="1" applyNumberFormat="1" applyFont="1" applyFill="1" applyBorder="1" applyAlignment="1">
      <alignment horizontal="center" vertical="center" wrapText="1"/>
    </xf>
    <xf numFmtId="3" fontId="4" fillId="5" borderId="0" xfId="0" applyNumberFormat="1" applyFont="1" applyFill="1" applyAlignment="1">
      <alignment horizontal="center" vertical="center"/>
    </xf>
    <xf numFmtId="0" fontId="27" fillId="5" borderId="0" xfId="0" applyFont="1" applyFill="1" applyAlignment="1">
      <alignment vertical="center" wrapText="1"/>
    </xf>
    <xf numFmtId="0" fontId="1" fillId="5" borderId="0" xfId="0" applyFont="1" applyFill="1" applyAlignment="1">
      <alignment vertical="center" wrapText="1"/>
    </xf>
    <xf numFmtId="0" fontId="14" fillId="5" borderId="0" xfId="0" applyFont="1" applyFill="1" applyAlignment="1">
      <alignment vertical="center"/>
    </xf>
    <xf numFmtId="0" fontId="18" fillId="5" borderId="0" xfId="0" applyFont="1" applyFill="1" applyAlignment="1">
      <alignment horizontal="left" vertical="center" wrapText="1"/>
    </xf>
    <xf numFmtId="0" fontId="6" fillId="5" borderId="1" xfId="0" applyFont="1" applyFill="1" applyBorder="1" applyAlignment="1">
      <alignment horizontal="left" vertical="center" wrapText="1"/>
    </xf>
    <xf numFmtId="0" fontId="4" fillId="5" borderId="0" xfId="0" applyFont="1" applyFill="1" applyAlignment="1">
      <alignment horizontal="center" vertical="center" wrapText="1"/>
    </xf>
    <xf numFmtId="0" fontId="4" fillId="5" borderId="0" xfId="0" applyFont="1" applyFill="1" applyAlignment="1">
      <alignment vertical="center" wrapText="1"/>
    </xf>
    <xf numFmtId="9" fontId="4" fillId="5" borderId="0" xfId="0" applyNumberFormat="1" applyFont="1" applyFill="1" applyAlignment="1">
      <alignment horizontal="center" vertical="center" wrapText="1"/>
    </xf>
    <xf numFmtId="9" fontId="4" fillId="5" borderId="0" xfId="0" applyNumberFormat="1" applyFont="1" applyFill="1" applyAlignment="1">
      <alignment vertical="center" wrapText="1"/>
    </xf>
    <xf numFmtId="0" fontId="4" fillId="5" borderId="0" xfId="0" applyFont="1" applyFill="1" applyAlignment="1">
      <alignment horizontal="right" vertical="center"/>
    </xf>
    <xf numFmtId="0" fontId="4" fillId="5" borderId="0" xfId="0" applyFont="1" applyFill="1" applyAlignment="1">
      <alignment horizontal="center" vertical="center"/>
    </xf>
    <xf numFmtId="10" fontId="4" fillId="5" borderId="0" xfId="0" applyNumberFormat="1" applyFont="1" applyFill="1" applyAlignment="1">
      <alignment vertical="center"/>
    </xf>
    <xf numFmtId="10" fontId="4" fillId="5" borderId="0" xfId="0" applyNumberFormat="1" applyFont="1" applyFill="1" applyAlignment="1">
      <alignment vertical="center" wrapText="1"/>
    </xf>
    <xf numFmtId="10" fontId="4" fillId="5" borderId="0" xfId="0" applyNumberFormat="1" applyFont="1" applyFill="1" applyAlignment="1">
      <alignment horizontal="center" vertical="center" wrapText="1"/>
    </xf>
    <xf numFmtId="3" fontId="4" fillId="5" borderId="0" xfId="0" applyNumberFormat="1" applyFont="1" applyFill="1" applyAlignment="1">
      <alignment horizontal="right" vertical="center"/>
    </xf>
    <xf numFmtId="0" fontId="28" fillId="5" borderId="0" xfId="0" applyFont="1" applyFill="1" applyAlignment="1">
      <alignment vertical="center" wrapText="1"/>
    </xf>
    <xf numFmtId="164" fontId="33" fillId="0" borderId="7" xfId="1" applyNumberFormat="1" applyFont="1" applyFill="1" applyBorder="1" applyAlignment="1">
      <alignment horizontal="center" vertical="center" wrapText="1"/>
    </xf>
    <xf numFmtId="164" fontId="32" fillId="0" borderId="7" xfId="1" applyNumberFormat="1" applyFont="1" applyFill="1" applyBorder="1" applyAlignment="1">
      <alignment horizontal="center" vertical="center" wrapText="1"/>
    </xf>
    <xf numFmtId="164" fontId="35" fillId="0" borderId="7" xfId="1" applyNumberFormat="1" applyFont="1" applyFill="1" applyBorder="1" applyAlignment="1">
      <alignment horizontal="center" vertical="center" wrapText="1"/>
    </xf>
    <xf numFmtId="0" fontId="32" fillId="5" borderId="0" xfId="0" applyFont="1" applyFill="1" applyAlignment="1">
      <alignment horizontal="left" vertical="center"/>
    </xf>
    <xf numFmtId="164" fontId="31" fillId="3" borderId="0" xfId="1" applyNumberFormat="1" applyFont="1" applyFill="1" applyBorder="1" applyAlignment="1">
      <alignment horizontal="center" vertical="center"/>
    </xf>
    <xf numFmtId="164" fontId="31" fillId="3" borderId="1" xfId="0" applyNumberFormat="1" applyFont="1" applyFill="1" applyBorder="1" applyAlignment="1">
      <alignment horizontal="center" vertical="center" wrapText="1"/>
    </xf>
    <xf numFmtId="164" fontId="31" fillId="3" borderId="7" xfId="0" applyNumberFormat="1" applyFont="1" applyFill="1" applyBorder="1" applyAlignment="1">
      <alignment horizontal="center" vertical="center" wrapText="1"/>
    </xf>
    <xf numFmtId="164" fontId="31" fillId="3" borderId="10" xfId="0" applyNumberFormat="1" applyFont="1" applyFill="1" applyBorder="1" applyAlignment="1">
      <alignment horizontal="center" vertical="center" wrapText="1"/>
    </xf>
    <xf numFmtId="164" fontId="32" fillId="0" borderId="0" xfId="1" applyNumberFormat="1" applyFont="1" applyFill="1" applyBorder="1" applyAlignment="1">
      <alignment horizontal="center" vertical="center" wrapText="1"/>
    </xf>
    <xf numFmtId="164" fontId="31" fillId="0" borderId="0" xfId="1" applyNumberFormat="1" applyFont="1" applyFill="1" applyBorder="1" applyAlignment="1">
      <alignment horizontal="center" vertical="center" wrapText="1"/>
    </xf>
    <xf numFmtId="0" fontId="27" fillId="5" borderId="0" xfId="0" applyFont="1" applyFill="1" applyAlignment="1">
      <alignment vertical="center"/>
    </xf>
    <xf numFmtId="0" fontId="28" fillId="5" borderId="0" xfId="0" applyFont="1" applyFill="1" applyAlignment="1">
      <alignment vertical="center"/>
    </xf>
    <xf numFmtId="0" fontId="5" fillId="5" borderId="0" xfId="0" applyFont="1" applyFill="1" applyAlignment="1">
      <alignment vertical="center"/>
    </xf>
    <xf numFmtId="0" fontId="4" fillId="5" borderId="0" xfId="0" applyFont="1" applyFill="1" applyAlignment="1">
      <alignment horizontal="right" vertical="center" wrapText="1"/>
    </xf>
    <xf numFmtId="9" fontId="4" fillId="5" borderId="0" xfId="0" applyNumberFormat="1" applyFont="1" applyFill="1" applyAlignment="1">
      <alignment horizontal="right" vertical="center" wrapText="1"/>
    </xf>
    <xf numFmtId="0" fontId="8" fillId="4" borderId="4" xfId="0" applyFont="1" applyFill="1" applyBorder="1" applyAlignment="1">
      <alignment horizontal="left" vertical="center" wrapText="1"/>
    </xf>
    <xf numFmtId="0" fontId="8" fillId="5" borderId="0" xfId="0" applyFont="1" applyFill="1" applyAlignment="1">
      <alignment horizontal="left" vertical="center" wrapText="1"/>
    </xf>
    <xf numFmtId="0" fontId="43" fillId="0" borderId="6" xfId="0" applyFont="1" applyBorder="1" applyAlignment="1">
      <alignment horizontal="left" vertical="center" wrapText="1"/>
    </xf>
    <xf numFmtId="0" fontId="11" fillId="0" borderId="7" xfId="2" applyBorder="1"/>
    <xf numFmtId="0" fontId="11" fillId="0" borderId="7" xfId="2" applyFill="1" applyBorder="1" applyAlignment="1">
      <alignment horizontal="left" vertical="center" wrapText="1"/>
    </xf>
    <xf numFmtId="0" fontId="9" fillId="0" borderId="7" xfId="0" applyFont="1" applyBorder="1"/>
    <xf numFmtId="0" fontId="43" fillId="0" borderId="9" xfId="0" applyFont="1" applyBorder="1" applyAlignment="1">
      <alignment horizontal="left" vertical="center" wrapText="1"/>
    </xf>
    <xf numFmtId="0" fontId="43" fillId="0" borderId="1" xfId="0" applyFont="1" applyBorder="1" applyAlignment="1">
      <alignment horizontal="left" vertical="center" wrapText="1"/>
    </xf>
    <xf numFmtId="0" fontId="11" fillId="0" borderId="10" xfId="2" applyFill="1" applyBorder="1" applyAlignment="1">
      <alignment horizontal="left" vertical="center" wrapText="1"/>
    </xf>
    <xf numFmtId="0" fontId="43" fillId="5" borderId="0" xfId="0" applyFont="1" applyFill="1" applyAlignment="1">
      <alignment horizontal="left" vertical="center" wrapText="1"/>
    </xf>
    <xf numFmtId="0" fontId="11" fillId="5" borderId="0" xfId="2" applyFill="1" applyBorder="1" applyAlignment="1">
      <alignment horizontal="left" vertical="center" wrapText="1"/>
    </xf>
    <xf numFmtId="0" fontId="45" fillId="5" borderId="15" xfId="0" applyFont="1" applyFill="1" applyBorder="1" applyAlignment="1">
      <alignment vertical="center" wrapText="1"/>
    </xf>
    <xf numFmtId="0" fontId="46" fillId="5" borderId="16" xfId="0" applyFont="1" applyFill="1" applyBorder="1" applyAlignment="1">
      <alignment vertical="center" wrapText="1"/>
    </xf>
    <xf numFmtId="0" fontId="29" fillId="5" borderId="0" xfId="0" applyFont="1" applyFill="1" applyAlignment="1">
      <alignment vertical="center" wrapText="1"/>
    </xf>
    <xf numFmtId="0" fontId="11" fillId="5" borderId="0" xfId="2" applyFill="1" applyAlignment="1">
      <alignment vertical="center" wrapText="1"/>
    </xf>
    <xf numFmtId="0" fontId="23" fillId="5" borderId="0" xfId="0" applyFont="1" applyFill="1" applyAlignment="1">
      <alignment vertical="center" wrapText="1"/>
    </xf>
    <xf numFmtId="0" fontId="6" fillId="5" borderId="0" xfId="0" applyFont="1" applyFill="1" applyAlignment="1">
      <alignment vertical="center"/>
    </xf>
    <xf numFmtId="0" fontId="9" fillId="5" borderId="0" xfId="0" applyFont="1" applyFill="1" applyAlignment="1">
      <alignment vertical="center"/>
    </xf>
    <xf numFmtId="0" fontId="0" fillId="5" borderId="0" xfId="0" applyFill="1" applyAlignment="1">
      <alignment vertical="center"/>
    </xf>
    <xf numFmtId="0" fontId="11" fillId="5" borderId="0" xfId="2" applyFill="1" applyAlignment="1">
      <alignment vertical="center"/>
    </xf>
    <xf numFmtId="0" fontId="1" fillId="5" borderId="0" xfId="0" applyFont="1" applyFill="1" applyAlignment="1">
      <alignment vertical="center"/>
    </xf>
    <xf numFmtId="0" fontId="7" fillId="5" borderId="0" xfId="0" applyFont="1" applyFill="1" applyAlignment="1">
      <alignment vertical="center"/>
    </xf>
    <xf numFmtId="0" fontId="49" fillId="5" borderId="0" xfId="0" applyFont="1" applyFill="1" applyAlignment="1">
      <alignment vertical="center"/>
    </xf>
    <xf numFmtId="0" fontId="3" fillId="5" borderId="2" xfId="0" applyFont="1" applyFill="1" applyBorder="1" applyAlignment="1">
      <alignment horizontal="center" vertical="center"/>
    </xf>
    <xf numFmtId="0" fontId="32" fillId="5" borderId="0" xfId="0" applyFont="1" applyFill="1" applyAlignment="1">
      <alignment horizontal="center" vertical="center"/>
    </xf>
    <xf numFmtId="0" fontId="17" fillId="5" borderId="0" xfId="0" applyFont="1" applyFill="1" applyAlignment="1">
      <alignment vertical="center"/>
    </xf>
    <xf numFmtId="0" fontId="0" fillId="0" borderId="0" xfId="0" applyAlignment="1">
      <alignment vertical="center"/>
    </xf>
    <xf numFmtId="0" fontId="20" fillId="5" borderId="0" xfId="0" applyFont="1" applyFill="1" applyAlignment="1">
      <alignment vertical="center"/>
    </xf>
    <xf numFmtId="3" fontId="0" fillId="5" borderId="0" xfId="0" applyNumberFormat="1" applyFill="1" applyAlignment="1">
      <alignment vertical="center"/>
    </xf>
    <xf numFmtId="0" fontId="1" fillId="5" borderId="0" xfId="0" applyFont="1" applyFill="1" applyAlignment="1">
      <alignment horizontal="center" vertical="center"/>
    </xf>
    <xf numFmtId="0" fontId="51" fillId="5" borderId="0" xfId="0" applyFont="1" applyFill="1" applyAlignment="1">
      <alignment horizontal="left" vertical="center"/>
    </xf>
    <xf numFmtId="0" fontId="9" fillId="3" borderId="7" xfId="0" applyFont="1" applyFill="1" applyBorder="1" applyAlignment="1">
      <alignment horizontal="center" vertical="center"/>
    </xf>
    <xf numFmtId="0" fontId="7" fillId="3" borderId="7" xfId="0" applyFont="1" applyFill="1" applyBorder="1" applyAlignment="1">
      <alignment horizontal="center" vertical="center"/>
    </xf>
    <xf numFmtId="0" fontId="16" fillId="5" borderId="0" xfId="0" applyFont="1" applyFill="1" applyAlignment="1">
      <alignment horizontal="center" vertical="center"/>
    </xf>
    <xf numFmtId="0" fontId="0" fillId="5" borderId="0" xfId="0" applyFill="1" applyAlignment="1">
      <alignment horizontal="center" vertical="center"/>
    </xf>
    <xf numFmtId="3" fontId="0" fillId="5" borderId="0" xfId="0" applyNumberFormat="1" applyFill="1" applyAlignment="1">
      <alignment horizontal="center" vertical="center"/>
    </xf>
    <xf numFmtId="0" fontId="4" fillId="3" borderId="3" xfId="0" applyFont="1" applyFill="1" applyBorder="1" applyAlignment="1">
      <alignment horizontal="center" vertical="center"/>
    </xf>
    <xf numFmtId="164" fontId="31" fillId="3" borderId="7" xfId="0" applyNumberFormat="1" applyFont="1" applyFill="1" applyBorder="1" applyAlignment="1">
      <alignment horizontal="center" vertical="center"/>
    </xf>
    <xf numFmtId="0" fontId="7" fillId="3" borderId="10" xfId="0" applyFont="1" applyFill="1" applyBorder="1" applyAlignment="1">
      <alignment horizontal="center" vertical="center"/>
    </xf>
    <xf numFmtId="0" fontId="7" fillId="5" borderId="0" xfId="0" applyFont="1" applyFill="1" applyAlignment="1">
      <alignment vertical="center" wrapText="1"/>
    </xf>
    <xf numFmtId="164" fontId="32" fillId="5" borderId="0" xfId="1" applyNumberFormat="1" applyFont="1" applyFill="1" applyBorder="1" applyAlignment="1">
      <alignment horizontal="left" vertical="center" wrapText="1"/>
    </xf>
    <xf numFmtId="0" fontId="4" fillId="5" borderId="0" xfId="0" applyFont="1" applyFill="1" applyAlignment="1">
      <alignment horizontal="left" vertical="center"/>
    </xf>
    <xf numFmtId="0" fontId="3" fillId="5" borderId="0" xfId="0" applyFont="1" applyFill="1" applyAlignment="1">
      <alignment vertical="center" wrapText="1"/>
    </xf>
    <xf numFmtId="0" fontId="3" fillId="5" borderId="0" xfId="0" applyFont="1" applyFill="1" applyAlignment="1">
      <alignment horizontal="center" vertical="center"/>
    </xf>
    <xf numFmtId="0" fontId="3" fillId="5" borderId="0" xfId="0" applyFont="1" applyFill="1" applyAlignment="1">
      <alignment horizontal="center" vertical="center" wrapText="1"/>
    </xf>
    <xf numFmtId="0" fontId="7" fillId="5" borderId="0" xfId="0" applyFont="1" applyFill="1" applyAlignment="1">
      <alignment horizontal="center" vertical="center" wrapText="1"/>
    </xf>
    <xf numFmtId="0" fontId="7" fillId="5" borderId="0" xfId="0" applyFont="1" applyFill="1" applyAlignment="1">
      <alignment horizontal="center" vertical="center"/>
    </xf>
    <xf numFmtId="0" fontId="4" fillId="5" borderId="0" xfId="1" applyNumberFormat="1" applyFont="1" applyFill="1" applyBorder="1" applyAlignment="1">
      <alignment horizontal="center" vertical="center"/>
    </xf>
    <xf numFmtId="0" fontId="4" fillId="5" borderId="0" xfId="1" applyNumberFormat="1" applyFont="1" applyFill="1" applyBorder="1" applyAlignment="1">
      <alignment horizontal="center" vertical="center" wrapText="1"/>
    </xf>
    <xf numFmtId="0" fontId="3" fillId="5" borderId="0" xfId="0" applyFont="1" applyFill="1" applyAlignment="1">
      <alignment vertical="center"/>
    </xf>
    <xf numFmtId="164" fontId="0" fillId="5" borderId="0" xfId="0" applyNumberFormat="1" applyFill="1" applyAlignment="1">
      <alignment vertical="center"/>
    </xf>
    <xf numFmtId="0" fontId="50" fillId="5" borderId="0" xfId="0" applyFont="1" applyFill="1" applyAlignment="1">
      <alignment horizontal="right" vertical="center" wrapText="1"/>
    </xf>
    <xf numFmtId="0" fontId="52" fillId="5" borderId="0" xfId="0" applyFont="1" applyFill="1" applyAlignment="1">
      <alignment horizontal="left" vertical="center"/>
    </xf>
    <xf numFmtId="0" fontId="7" fillId="5" borderId="3" xfId="0" applyFont="1" applyFill="1" applyBorder="1" applyAlignment="1">
      <alignment vertical="center" wrapText="1"/>
    </xf>
    <xf numFmtId="0" fontId="3" fillId="5" borderId="0" xfId="0" applyFont="1" applyFill="1" applyAlignment="1">
      <alignment horizontal="left" vertical="center"/>
    </xf>
    <xf numFmtId="0" fontId="3" fillId="5" borderId="12" xfId="0" applyFont="1" applyFill="1" applyBorder="1" applyAlignment="1">
      <alignment vertical="center" wrapText="1"/>
    </xf>
    <xf numFmtId="0" fontId="3" fillId="5" borderId="1" xfId="0" applyFont="1" applyFill="1" applyBorder="1" applyAlignment="1">
      <alignment vertical="center" wrapText="1"/>
    </xf>
    <xf numFmtId="0" fontId="3" fillId="5" borderId="10" xfId="0" applyFont="1" applyFill="1" applyBorder="1" applyAlignment="1">
      <alignment vertical="center" wrapText="1"/>
    </xf>
    <xf numFmtId="0" fontId="1" fillId="0" borderId="0" xfId="0" applyFont="1" applyAlignment="1">
      <alignment horizontal="center" vertical="center"/>
    </xf>
    <xf numFmtId="0" fontId="44" fillId="5" borderId="12" xfId="0" applyFont="1" applyFill="1" applyBorder="1" applyAlignment="1">
      <alignment vertical="center"/>
    </xf>
    <xf numFmtId="0" fontId="44" fillId="5" borderId="6" xfId="0" applyFont="1" applyFill="1" applyBorder="1" applyAlignment="1">
      <alignment vertical="center"/>
    </xf>
    <xf numFmtId="164" fontId="15" fillId="0" borderId="5" xfId="1" applyNumberFormat="1" applyFont="1" applyFill="1" applyBorder="1" applyAlignment="1">
      <alignment horizontal="center" vertical="center"/>
    </xf>
    <xf numFmtId="164" fontId="16" fillId="0" borderId="7" xfId="1" applyNumberFormat="1" applyFont="1" applyFill="1" applyBorder="1" applyAlignment="1">
      <alignment horizontal="center" vertical="center"/>
    </xf>
    <xf numFmtId="164" fontId="16" fillId="0" borderId="10" xfId="1" applyNumberFormat="1" applyFont="1" applyFill="1" applyBorder="1" applyAlignment="1">
      <alignment horizontal="center" vertical="center"/>
    </xf>
    <xf numFmtId="164" fontId="37" fillId="0" borderId="7" xfId="1" applyNumberFormat="1" applyFont="1" applyFill="1" applyBorder="1" applyAlignment="1">
      <alignment horizontal="center" vertical="center" wrapText="1"/>
    </xf>
    <xf numFmtId="164" fontId="32" fillId="0" borderId="0" xfId="0" applyNumberFormat="1" applyFont="1" applyAlignment="1">
      <alignment horizontal="center" vertical="center" wrapText="1"/>
    </xf>
    <xf numFmtId="164" fontId="31" fillId="0" borderId="1" xfId="1" applyNumberFormat="1" applyFont="1" applyFill="1" applyBorder="1" applyAlignment="1">
      <alignment horizontal="center" vertical="center" wrapText="1"/>
    </xf>
    <xf numFmtId="0" fontId="4" fillId="0" borderId="4" xfId="0" applyFont="1" applyBorder="1" applyAlignment="1">
      <alignment horizontal="left" vertical="center"/>
    </xf>
    <xf numFmtId="0" fontId="4" fillId="0" borderId="6" xfId="0" applyFont="1" applyBorder="1" applyAlignment="1">
      <alignment horizontal="center" vertical="center"/>
    </xf>
    <xf numFmtId="0" fontId="38" fillId="0" borderId="7" xfId="0" applyFont="1" applyBorder="1" applyAlignment="1">
      <alignment horizontal="center" vertical="center"/>
    </xf>
    <xf numFmtId="0" fontId="14" fillId="0" borderId="7" xfId="0" applyFont="1" applyBorder="1" applyAlignment="1">
      <alignment horizontal="center" vertical="center"/>
    </xf>
    <xf numFmtId="0" fontId="39" fillId="0" borderId="7" xfId="0" applyFont="1" applyBorder="1" applyAlignment="1">
      <alignment horizontal="center" vertical="center"/>
    </xf>
    <xf numFmtId="0" fontId="16" fillId="0" borderId="0" xfId="0" applyFont="1" applyAlignment="1">
      <alignment horizontal="center" vertical="center"/>
    </xf>
    <xf numFmtId="0" fontId="15" fillId="0" borderId="7" xfId="0" applyFont="1" applyBorder="1" applyAlignment="1">
      <alignment horizontal="center" vertic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40" fillId="0" borderId="7" xfId="0" applyFont="1" applyBorder="1" applyAlignment="1">
      <alignment horizontal="center" vertical="center"/>
    </xf>
    <xf numFmtId="0" fontId="5" fillId="0" borderId="12" xfId="0" applyFont="1" applyBorder="1" applyAlignment="1">
      <alignment vertical="center"/>
    </xf>
    <xf numFmtId="0" fontId="5" fillId="0" borderId="6" xfId="0" applyFont="1" applyBorder="1" applyAlignment="1">
      <alignment vertical="center"/>
    </xf>
    <xf numFmtId="164" fontId="16" fillId="0" borderId="8" xfId="1" applyNumberFormat="1" applyFont="1" applyFill="1" applyBorder="1" applyAlignment="1">
      <alignment horizontal="center" vertical="center"/>
    </xf>
    <xf numFmtId="0" fontId="1" fillId="0" borderId="6" xfId="0" applyFont="1" applyBorder="1" applyAlignment="1">
      <alignment horizontal="left" vertical="center"/>
    </xf>
    <xf numFmtId="0" fontId="1" fillId="0" borderId="4" xfId="0" applyFont="1" applyBorder="1" applyAlignment="1">
      <alignment horizontal="left" vertical="center"/>
    </xf>
    <xf numFmtId="164" fontId="16" fillId="0" borderId="0" xfId="0" applyNumberFormat="1" applyFont="1" applyAlignment="1">
      <alignment horizontal="center" vertical="center"/>
    </xf>
    <xf numFmtId="0" fontId="1" fillId="0" borderId="12" xfId="0" applyFont="1" applyBorder="1" applyAlignment="1">
      <alignment horizontal="left" vertical="center"/>
    </xf>
    <xf numFmtId="164" fontId="15" fillId="0" borderId="3" xfId="1" applyNumberFormat="1" applyFont="1" applyFill="1" applyBorder="1" applyAlignment="1">
      <alignment horizontal="center" vertical="center"/>
    </xf>
    <xf numFmtId="0" fontId="7" fillId="0" borderId="12" xfId="0" applyFont="1" applyBorder="1" applyAlignment="1">
      <alignment horizontal="left" vertical="center"/>
    </xf>
    <xf numFmtId="0" fontId="16" fillId="0" borderId="6" xfId="0" applyFont="1" applyBorder="1" applyAlignment="1">
      <alignment horizontal="center" vertical="center"/>
    </xf>
    <xf numFmtId="0" fontId="0" fillId="0" borderId="6" xfId="0" applyBorder="1"/>
    <xf numFmtId="0" fontId="56" fillId="5" borderId="16" xfId="0" applyFont="1" applyFill="1" applyBorder="1" applyAlignment="1">
      <alignment vertical="center" wrapText="1"/>
    </xf>
    <xf numFmtId="0" fontId="43" fillId="0" borderId="0" xfId="0" applyFont="1" applyAlignment="1">
      <alignment horizontal="left" vertical="center" wrapText="1"/>
    </xf>
    <xf numFmtId="0" fontId="42" fillId="0" borderId="1" xfId="0" applyFont="1" applyBorder="1" applyAlignment="1">
      <alignment horizontal="left" vertical="center" wrapText="1"/>
    </xf>
    <xf numFmtId="0" fontId="32" fillId="5" borderId="0" xfId="0" applyFont="1" applyFill="1" applyAlignment="1">
      <alignment vertical="center"/>
    </xf>
    <xf numFmtId="0" fontId="42" fillId="0" borderId="0" xfId="0" applyFont="1" applyAlignment="1">
      <alignment horizontal="left" vertical="center" wrapText="1"/>
    </xf>
    <xf numFmtId="0" fontId="0" fillId="0" borderId="0" xfId="0" applyAlignment="1">
      <alignment horizontal="left" vertical="center" wrapText="1"/>
    </xf>
    <xf numFmtId="0" fontId="11" fillId="0" borderId="7" xfId="2" applyBorder="1" applyAlignment="1">
      <alignment horizontal="left"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0" fillId="0" borderId="12" xfId="0" applyBorder="1"/>
    <xf numFmtId="0" fontId="0" fillId="0" borderId="3" xfId="0" applyBorder="1" applyAlignment="1">
      <alignment horizontal="left" vertical="center" wrapText="1"/>
    </xf>
    <xf numFmtId="0" fontId="11" fillId="0" borderId="8" xfId="2" applyBorder="1" applyAlignment="1">
      <alignment horizontal="left" vertical="center" wrapText="1"/>
    </xf>
    <xf numFmtId="0" fontId="11" fillId="0" borderId="10" xfId="2" applyBorder="1" applyAlignment="1">
      <alignment horizontal="left" vertical="center" wrapText="1"/>
    </xf>
    <xf numFmtId="0" fontId="43" fillId="0" borderId="3" xfId="0" applyFont="1" applyBorder="1" applyAlignment="1">
      <alignment horizontal="left" vertical="center" wrapText="1"/>
    </xf>
    <xf numFmtId="0" fontId="11" fillId="0" borderId="8" xfId="2" applyFill="1" applyBorder="1" applyAlignment="1">
      <alignment horizontal="left" vertical="center" wrapText="1"/>
    </xf>
    <xf numFmtId="0" fontId="43" fillId="6" borderId="12" xfId="0" applyFont="1" applyFill="1" applyBorder="1" applyAlignment="1">
      <alignment horizontal="left" vertical="center" wrapText="1"/>
    </xf>
    <xf numFmtId="0" fontId="43" fillId="6" borderId="3" xfId="0" applyFont="1" applyFill="1" applyBorder="1" applyAlignment="1">
      <alignment horizontal="left" vertical="center" wrapText="1"/>
    </xf>
    <xf numFmtId="0" fontId="11" fillId="6" borderId="8" xfId="2" applyFill="1" applyBorder="1" applyAlignment="1">
      <alignment horizontal="left" vertical="center" wrapText="1"/>
    </xf>
    <xf numFmtId="0" fontId="43" fillId="7" borderId="12" xfId="0" applyFont="1" applyFill="1" applyBorder="1" applyAlignment="1">
      <alignment horizontal="left" vertical="center" wrapText="1"/>
    </xf>
    <xf numFmtId="0" fontId="43" fillId="7" borderId="3" xfId="0" applyFont="1" applyFill="1" applyBorder="1" applyAlignment="1">
      <alignment horizontal="left" vertical="center" wrapText="1"/>
    </xf>
    <xf numFmtId="0" fontId="11" fillId="7" borderId="8" xfId="2" applyFill="1" applyBorder="1" applyAlignment="1">
      <alignment horizontal="left" vertical="center" wrapText="1"/>
    </xf>
    <xf numFmtId="0" fontId="43" fillId="9" borderId="4" xfId="0" applyFont="1" applyFill="1" applyBorder="1" applyAlignment="1">
      <alignment horizontal="left" vertical="center" wrapText="1"/>
    </xf>
    <xf numFmtId="0" fontId="43" fillId="9" borderId="2" xfId="0" applyFont="1" applyFill="1" applyBorder="1" applyAlignment="1">
      <alignment horizontal="left" vertical="center" wrapText="1"/>
    </xf>
    <xf numFmtId="0" fontId="8" fillId="9" borderId="5" xfId="0" applyFont="1" applyFill="1" applyBorder="1" applyAlignment="1">
      <alignment horizontal="left" vertical="center" wrapText="1"/>
    </xf>
    <xf numFmtId="0" fontId="43" fillId="10" borderId="12" xfId="0" applyFont="1" applyFill="1" applyBorder="1" applyAlignment="1">
      <alignment horizontal="left" vertical="center" wrapText="1"/>
    </xf>
    <xf numFmtId="0" fontId="8" fillId="10" borderId="3" xfId="0" applyFont="1" applyFill="1" applyBorder="1" applyAlignment="1">
      <alignment horizontal="left" vertical="center" wrapText="1"/>
    </xf>
    <xf numFmtId="0" fontId="8" fillId="10" borderId="8" xfId="0" applyFont="1" applyFill="1" applyBorder="1" applyAlignment="1">
      <alignment horizontal="left" vertical="center" wrapText="1"/>
    </xf>
    <xf numFmtId="0" fontId="47" fillId="5" borderId="0" xfId="0" applyFont="1" applyFill="1" applyAlignment="1">
      <alignment horizontal="left" vertical="center" wrapText="1"/>
    </xf>
    <xf numFmtId="0" fontId="47" fillId="5" borderId="0" xfId="0" applyFont="1" applyFill="1" applyAlignment="1">
      <alignment vertical="center" wrapText="1"/>
    </xf>
    <xf numFmtId="0" fontId="22" fillId="5" borderId="13" xfId="0" applyFont="1" applyFill="1" applyBorder="1" applyAlignment="1">
      <alignment vertical="center" wrapText="1"/>
    </xf>
    <xf numFmtId="0" fontId="23" fillId="5" borderId="14" xfId="0" applyFont="1" applyFill="1" applyBorder="1" applyAlignment="1">
      <alignment vertical="center" wrapText="1"/>
    </xf>
    <xf numFmtId="0" fontId="22" fillId="5" borderId="13" xfId="0" applyFont="1" applyFill="1" applyBorder="1" applyAlignment="1">
      <alignment vertical="center"/>
    </xf>
    <xf numFmtId="0" fontId="22" fillId="5" borderId="19" xfId="0" applyFont="1" applyFill="1" applyBorder="1" applyAlignment="1">
      <alignment vertical="center" wrapText="1"/>
    </xf>
    <xf numFmtId="0" fontId="23" fillId="5" borderId="17" xfId="0" applyFont="1" applyFill="1" applyBorder="1" applyAlignment="1">
      <alignment vertical="center"/>
    </xf>
    <xf numFmtId="0" fontId="23" fillId="5" borderId="0" xfId="0" applyFont="1" applyFill="1" applyAlignment="1">
      <alignment vertical="center"/>
    </xf>
    <xf numFmtId="0" fontId="23" fillId="5" borderId="14" xfId="0" applyFont="1" applyFill="1" applyBorder="1" applyAlignment="1">
      <alignment vertical="center"/>
    </xf>
    <xf numFmtId="0" fontId="23" fillId="5" borderId="11" xfId="0" applyFont="1" applyFill="1" applyBorder="1" applyAlignment="1">
      <alignment vertical="center" wrapText="1"/>
    </xf>
    <xf numFmtId="0" fontId="23" fillId="5" borderId="11" xfId="0" applyFont="1" applyFill="1" applyBorder="1" applyAlignment="1">
      <alignment horizontal="center" vertical="center" wrapText="1"/>
    </xf>
    <xf numFmtId="0" fontId="48" fillId="5" borderId="11" xfId="0" applyFont="1" applyFill="1" applyBorder="1" applyAlignment="1">
      <alignment vertical="center" wrapText="1"/>
    </xf>
    <xf numFmtId="0" fontId="57" fillId="5" borderId="0" xfId="0" applyFont="1" applyFill="1" applyAlignment="1">
      <alignment vertical="center"/>
    </xf>
    <xf numFmtId="0" fontId="3" fillId="5" borderId="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 xfId="0" applyFont="1" applyFill="1" applyBorder="1" applyAlignment="1">
      <alignment horizontal="right" vertical="center" wrapText="1"/>
    </xf>
    <xf numFmtId="0" fontId="7" fillId="5" borderId="5"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28" fillId="5" borderId="0" xfId="0" applyFont="1" applyFill="1" applyAlignment="1">
      <alignment horizontal="left" vertical="center"/>
    </xf>
    <xf numFmtId="0" fontId="4" fillId="0" borderId="6" xfId="0" applyFont="1" applyBorder="1" applyAlignment="1">
      <alignment horizontal="left" vertical="center"/>
    </xf>
    <xf numFmtId="0" fontId="7" fillId="5" borderId="4"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5" xfId="0" applyFont="1" applyFill="1" applyBorder="1" applyAlignment="1">
      <alignment horizontal="center" vertical="center"/>
    </xf>
    <xf numFmtId="0" fontId="27" fillId="5" borderId="0" xfId="0" applyFont="1" applyFill="1" applyAlignment="1">
      <alignment horizontal="left" vertical="center" wrapText="1"/>
    </xf>
    <xf numFmtId="0" fontId="4" fillId="5" borderId="0" xfId="0" applyFont="1" applyFill="1" applyAlignment="1">
      <alignment horizontal="left" vertical="center" wrapText="1"/>
    </xf>
    <xf numFmtId="0" fontId="44" fillId="5" borderId="3" xfId="0" applyFont="1" applyFill="1" applyBorder="1" applyAlignment="1">
      <alignment horizontal="center" vertical="center" wrapText="1"/>
    </xf>
    <xf numFmtId="0" fontId="44" fillId="5" borderId="3" xfId="0" applyFont="1" applyFill="1" applyBorder="1" applyAlignment="1">
      <alignment horizontal="center" vertical="center"/>
    </xf>
    <xf numFmtId="0" fontId="24" fillId="5" borderId="11" xfId="0" applyFont="1" applyFill="1" applyBorder="1" applyAlignment="1">
      <alignment vertical="center" wrapText="1"/>
    </xf>
    <xf numFmtId="0" fontId="0" fillId="5" borderId="0" xfId="0" applyFill="1" applyAlignment="1">
      <alignment horizontal="left" vertical="center"/>
    </xf>
    <xf numFmtId="0" fontId="42" fillId="5" borderId="0" xfId="0" applyFont="1" applyFill="1" applyAlignment="1">
      <alignment vertical="center"/>
    </xf>
    <xf numFmtId="0" fontId="58" fillId="5" borderId="0" xfId="0" applyFont="1" applyFill="1" applyAlignment="1">
      <alignment vertical="center"/>
    </xf>
    <xf numFmtId="0" fontId="30" fillId="5" borderId="0" xfId="0" applyFont="1" applyFill="1" applyAlignment="1">
      <alignment horizontal="left" vertical="center" wrapText="1"/>
    </xf>
    <xf numFmtId="0" fontId="30" fillId="5" borderId="0" xfId="0" applyFont="1" applyFill="1" applyAlignment="1">
      <alignment vertical="center" wrapText="1"/>
    </xf>
    <xf numFmtId="0" fontId="30" fillId="5" borderId="0" xfId="0" applyFont="1" applyFill="1" applyAlignment="1">
      <alignment vertical="center"/>
    </xf>
    <xf numFmtId="0" fontId="30" fillId="5" borderId="12" xfId="0" applyFont="1" applyFill="1" applyBorder="1" applyAlignment="1">
      <alignment vertical="center"/>
    </xf>
    <xf numFmtId="0" fontId="6" fillId="5" borderId="6" xfId="0" applyFont="1" applyFill="1" applyBorder="1" applyAlignment="1">
      <alignment vertical="center"/>
    </xf>
    <xf numFmtId="0" fontId="6" fillId="5" borderId="7" xfId="0" applyFont="1" applyFill="1" applyBorder="1" applyAlignment="1">
      <alignment horizontal="center" vertical="center"/>
    </xf>
    <xf numFmtId="0" fontId="16" fillId="0" borderId="1" xfId="0" applyFont="1" applyBorder="1" applyAlignment="1">
      <alignment horizontal="center" vertical="center"/>
    </xf>
    <xf numFmtId="0" fontId="28" fillId="5" borderId="0" xfId="0" applyFont="1" applyFill="1" applyAlignment="1">
      <alignment horizontal="left" vertical="center" wrapText="1"/>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7" fillId="5" borderId="6" xfId="0" applyFont="1" applyFill="1" applyBorder="1" applyAlignment="1">
      <alignment horizontal="center" vertical="center" wrapText="1"/>
    </xf>
    <xf numFmtId="0" fontId="55" fillId="5" borderId="0" xfId="2" applyFont="1" applyFill="1" applyAlignment="1">
      <alignment vertical="center"/>
    </xf>
    <xf numFmtId="0" fontId="1"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2" xfId="0" applyFont="1" applyBorder="1" applyAlignment="1">
      <alignment horizontal="left" vertical="center"/>
    </xf>
    <xf numFmtId="0" fontId="16" fillId="0" borderId="6" xfId="0" applyFont="1" applyBorder="1" applyAlignment="1">
      <alignment horizontal="left" vertical="center"/>
    </xf>
    <xf numFmtId="0" fontId="7" fillId="0" borderId="4" xfId="0" applyFont="1" applyBorder="1" applyAlignment="1">
      <alignment horizontal="left" vertical="center"/>
    </xf>
    <xf numFmtId="0" fontId="16" fillId="5" borderId="0" xfId="0" applyFont="1" applyFill="1" applyAlignment="1">
      <alignment horizontal="right" vertical="center"/>
    </xf>
    <xf numFmtId="0" fontId="1" fillId="5" borderId="0" xfId="0" applyFont="1" applyFill="1" applyAlignment="1">
      <alignment horizontal="left" vertical="center"/>
    </xf>
    <xf numFmtId="0" fontId="0" fillId="5" borderId="0" xfId="0" applyFill="1" applyAlignment="1">
      <alignment horizontal="right" vertical="center"/>
    </xf>
    <xf numFmtId="0" fontId="1" fillId="0" borderId="6" xfId="0" applyFont="1" applyBorder="1" applyAlignment="1">
      <alignment vertical="center"/>
    </xf>
    <xf numFmtId="0" fontId="7" fillId="0" borderId="4" xfId="0" applyFont="1" applyBorder="1" applyAlignment="1">
      <alignment vertical="center"/>
    </xf>
    <xf numFmtId="0" fontId="1" fillId="5" borderId="0" xfId="1" applyNumberFormat="1" applyFont="1" applyFill="1" applyBorder="1" applyAlignment="1">
      <alignment horizontal="center" vertical="center"/>
    </xf>
    <xf numFmtId="164" fontId="1" fillId="5" borderId="0" xfId="1" applyNumberFormat="1" applyFont="1" applyFill="1" applyBorder="1" applyAlignment="1">
      <alignment horizontal="center" vertical="center"/>
    </xf>
    <xf numFmtId="164" fontId="1" fillId="5" borderId="0" xfId="1" applyNumberFormat="1" applyFont="1" applyFill="1" applyAlignment="1">
      <alignment horizontal="left" vertical="center"/>
    </xf>
    <xf numFmtId="3" fontId="1" fillId="5" borderId="0" xfId="0" applyNumberFormat="1" applyFont="1" applyFill="1" applyAlignment="1">
      <alignment vertical="center"/>
    </xf>
    <xf numFmtId="0" fontId="9" fillId="5" borderId="3" xfId="0" applyFont="1" applyFill="1" applyBorder="1" applyAlignment="1">
      <alignment vertical="center"/>
    </xf>
    <xf numFmtId="164" fontId="31" fillId="3" borderId="0" xfId="0" applyNumberFormat="1" applyFont="1" applyFill="1" applyAlignment="1">
      <alignment horizontal="center" vertical="center" wrapText="1"/>
    </xf>
    <xf numFmtId="164" fontId="3" fillId="3" borderId="0" xfId="0" applyNumberFormat="1" applyFont="1" applyFill="1" applyAlignment="1">
      <alignment horizontal="center" vertical="center" wrapText="1"/>
    </xf>
    <xf numFmtId="164" fontId="31" fillId="3" borderId="0" xfId="0" applyNumberFormat="1" applyFont="1" applyFill="1" applyAlignment="1">
      <alignment horizontal="center" vertical="center"/>
    </xf>
    <xf numFmtId="0" fontId="7" fillId="3" borderId="0" xfId="0" applyFont="1" applyFill="1" applyAlignment="1">
      <alignment horizontal="center" vertical="center"/>
    </xf>
    <xf numFmtId="0" fontId="53" fillId="5" borderId="0" xfId="0" applyFont="1" applyFill="1" applyAlignment="1">
      <alignment vertical="center"/>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xf>
    <xf numFmtId="0" fontId="1" fillId="5" borderId="1" xfId="0" applyFont="1" applyFill="1" applyBorder="1" applyAlignment="1">
      <alignment horizontal="center" vertical="center"/>
    </xf>
    <xf numFmtId="164" fontId="31" fillId="5" borderId="0" xfId="0" applyNumberFormat="1" applyFont="1" applyFill="1" applyAlignment="1">
      <alignment horizontal="center" vertical="center" wrapText="1"/>
    </xf>
    <xf numFmtId="0" fontId="4" fillId="5" borderId="12" xfId="0" applyFont="1" applyFill="1" applyBorder="1" applyAlignment="1">
      <alignment horizontal="center" vertical="center"/>
    </xf>
    <xf numFmtId="0" fontId="0" fillId="5" borderId="7" xfId="0" applyFill="1" applyBorder="1" applyAlignment="1">
      <alignment horizontal="center" vertical="center"/>
    </xf>
    <xf numFmtId="0" fontId="1" fillId="5" borderId="2" xfId="0" applyFont="1" applyFill="1" applyBorder="1" applyAlignment="1">
      <alignment horizontal="center" vertical="center"/>
    </xf>
    <xf numFmtId="0" fontId="0" fillId="5" borderId="5" xfId="0" applyFill="1" applyBorder="1" applyAlignment="1">
      <alignment horizontal="center" vertical="center"/>
    </xf>
    <xf numFmtId="164" fontId="31" fillId="0" borderId="0" xfId="0" applyNumberFormat="1" applyFont="1" applyAlignment="1">
      <alignment horizontal="center" vertical="center" wrapText="1"/>
    </xf>
    <xf numFmtId="0" fontId="0" fillId="0" borderId="0" xfId="0"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3" borderId="8" xfId="0" applyFont="1" applyFill="1" applyBorder="1" applyAlignment="1">
      <alignment horizontal="center" vertical="center"/>
    </xf>
    <xf numFmtId="164" fontId="31" fillId="3" borderId="7" xfId="1" applyNumberFormat="1" applyFont="1" applyFill="1" applyBorder="1" applyAlignment="1">
      <alignment horizontal="center" vertical="center"/>
    </xf>
    <xf numFmtId="164" fontId="31" fillId="3" borderId="10" xfId="1" applyNumberFormat="1" applyFont="1" applyFill="1" applyBorder="1" applyAlignment="1">
      <alignment horizontal="center" vertical="center"/>
    </xf>
    <xf numFmtId="164" fontId="32" fillId="0" borderId="10" xfId="1" applyNumberFormat="1" applyFont="1" applyFill="1" applyBorder="1" applyAlignment="1">
      <alignment horizontal="center" vertical="center" wrapText="1"/>
    </xf>
    <xf numFmtId="0" fontId="0" fillId="5" borderId="3" xfId="0" applyFill="1" applyBorder="1" applyAlignment="1">
      <alignment vertical="center"/>
    </xf>
    <xf numFmtId="0" fontId="0" fillId="5" borderId="8" xfId="0" applyFill="1" applyBorder="1" applyAlignment="1">
      <alignment vertical="center"/>
    </xf>
    <xf numFmtId="0" fontId="15" fillId="5" borderId="2" xfId="0" applyFont="1" applyFill="1" applyBorder="1" applyAlignment="1">
      <alignment horizontal="center" vertical="center" wrapText="1"/>
    </xf>
    <xf numFmtId="0" fontId="1" fillId="0" borderId="6" xfId="0" applyFont="1" applyBorder="1" applyAlignment="1">
      <alignment horizontal="left" vertical="center" wrapText="1"/>
    </xf>
    <xf numFmtId="3" fontId="9" fillId="5" borderId="0" xfId="0" applyNumberFormat="1" applyFont="1" applyFill="1" applyAlignment="1">
      <alignment vertical="center"/>
    </xf>
    <xf numFmtId="0" fontId="16" fillId="0" borderId="2" xfId="0" applyFont="1" applyBorder="1" applyAlignment="1">
      <alignment horizontal="center" vertical="center"/>
    </xf>
    <xf numFmtId="164" fontId="16" fillId="0" borderId="2" xfId="1" applyNumberFormat="1" applyFont="1" applyFill="1" applyBorder="1" applyAlignment="1">
      <alignment horizontal="center" vertical="center"/>
    </xf>
    <xf numFmtId="164" fontId="32" fillId="0" borderId="3" xfId="1" applyNumberFormat="1" applyFont="1" applyFill="1" applyBorder="1" applyAlignment="1">
      <alignment horizontal="center" vertical="center" wrapText="1"/>
    </xf>
    <xf numFmtId="0" fontId="34" fillId="5" borderId="5" xfId="0" applyFont="1" applyFill="1" applyBorder="1" applyAlignment="1">
      <alignment horizontal="center" vertical="center"/>
    </xf>
    <xf numFmtId="164" fontId="33" fillId="5" borderId="5" xfId="1" applyNumberFormat="1" applyFont="1" applyFill="1" applyBorder="1" applyAlignment="1">
      <alignment horizontal="center" vertical="center" wrapText="1"/>
    </xf>
    <xf numFmtId="0" fontId="29" fillId="5" borderId="0" xfId="0" applyFont="1" applyFill="1" applyAlignment="1">
      <alignment vertical="center"/>
    </xf>
    <xf numFmtId="0" fontId="16" fillId="0" borderId="6" xfId="0" applyFont="1" applyBorder="1" applyAlignment="1">
      <alignment vertical="center"/>
    </xf>
    <xf numFmtId="165" fontId="0" fillId="5" borderId="0" xfId="0" applyNumberFormat="1" applyFill="1" applyAlignment="1">
      <alignment vertical="center"/>
    </xf>
    <xf numFmtId="3" fontId="16" fillId="0" borderId="2" xfId="0" applyNumberFormat="1" applyFont="1" applyBorder="1" applyAlignment="1">
      <alignment horizontal="center" vertical="center"/>
    </xf>
    <xf numFmtId="0" fontId="15" fillId="5" borderId="2" xfId="5" applyFont="1" applyFill="1" applyBorder="1" applyAlignment="1">
      <alignment horizontal="center" vertical="center"/>
    </xf>
    <xf numFmtId="0" fontId="16" fillId="0" borderId="7" xfId="0" applyFont="1" applyBorder="1" applyAlignment="1">
      <alignment horizontal="center" vertical="center"/>
    </xf>
    <xf numFmtId="0" fontId="1" fillId="0" borderId="4" xfId="5" applyBorder="1" applyAlignment="1">
      <alignment vertical="center"/>
    </xf>
    <xf numFmtId="0" fontId="39" fillId="0" borderId="0" xfId="0" applyFont="1" applyAlignment="1">
      <alignment horizontal="center" vertical="center"/>
    </xf>
    <xf numFmtId="0" fontId="38" fillId="0" borderId="0" xfId="0" applyFont="1" applyAlignment="1">
      <alignment horizontal="center" vertical="center"/>
    </xf>
    <xf numFmtId="0" fontId="42" fillId="5" borderId="0" xfId="0" applyFont="1" applyFill="1" applyAlignment="1">
      <alignment horizontal="right" vertical="center"/>
    </xf>
    <xf numFmtId="0" fontId="19" fillId="5" borderId="0" xfId="2" applyFont="1" applyFill="1" applyAlignment="1">
      <alignment vertical="center"/>
    </xf>
    <xf numFmtId="0" fontId="15" fillId="5" borderId="2" xfId="0" applyFont="1" applyFill="1" applyBorder="1" applyAlignment="1">
      <alignment horizontal="center" vertical="center"/>
    </xf>
    <xf numFmtId="3" fontId="17" fillId="5" borderId="0" xfId="0" applyNumberFormat="1" applyFont="1" applyFill="1" applyAlignment="1">
      <alignment vertical="center"/>
    </xf>
    <xf numFmtId="3" fontId="1" fillId="5" borderId="0" xfId="0" applyNumberFormat="1" applyFont="1" applyFill="1" applyAlignment="1">
      <alignment horizontal="center" vertical="center"/>
    </xf>
    <xf numFmtId="0" fontId="10" fillId="5" borderId="0" xfId="0" applyFont="1" applyFill="1" applyAlignment="1">
      <alignment vertical="center"/>
    </xf>
    <xf numFmtId="3" fontId="14" fillId="5" borderId="0" xfId="0" applyNumberFormat="1" applyFont="1" applyFill="1" applyAlignment="1">
      <alignment horizontal="center" vertical="center"/>
    </xf>
    <xf numFmtId="0" fontId="10" fillId="5" borderId="0" xfId="0" applyFont="1" applyFill="1" applyAlignment="1">
      <alignment horizontal="center" vertical="center"/>
    </xf>
    <xf numFmtId="164" fontId="32" fillId="0" borderId="1" xfId="1" applyNumberFormat="1" applyFont="1" applyFill="1" applyBorder="1" applyAlignment="1">
      <alignment horizontal="center" vertical="center" wrapText="1"/>
    </xf>
    <xf numFmtId="0" fontId="3" fillId="0" borderId="4" xfId="0" applyFont="1" applyBorder="1" applyAlignment="1">
      <alignment horizontal="center" vertical="center"/>
    </xf>
    <xf numFmtId="0" fontId="4" fillId="0" borderId="12" xfId="0" applyFont="1" applyBorder="1" applyAlignment="1">
      <alignment horizontal="left" vertical="center"/>
    </xf>
    <xf numFmtId="164" fontId="32" fillId="0" borderId="8" xfId="1" applyNumberFormat="1" applyFont="1" applyFill="1" applyBorder="1" applyAlignment="1">
      <alignment horizontal="center" vertical="center" wrapText="1"/>
    </xf>
    <xf numFmtId="0" fontId="0" fillId="5" borderId="1" xfId="0" applyFill="1" applyBorder="1" applyAlignment="1">
      <alignment vertical="center"/>
    </xf>
    <xf numFmtId="0" fontId="4" fillId="0" borderId="9" xfId="0" applyFont="1" applyBorder="1" applyAlignment="1">
      <alignment horizontal="left" vertical="center"/>
    </xf>
    <xf numFmtId="0" fontId="44" fillId="0" borderId="4" xfId="0" applyFont="1" applyBorder="1" applyAlignment="1">
      <alignment vertical="center"/>
    </xf>
    <xf numFmtId="3" fontId="4" fillId="5" borderId="0" xfId="0" applyNumberFormat="1" applyFont="1" applyFill="1" applyAlignment="1">
      <alignment horizontal="right" vertical="center" wrapText="1"/>
    </xf>
    <xf numFmtId="0" fontId="24" fillId="0" borderId="11" xfId="0" applyFont="1" applyBorder="1" applyAlignment="1">
      <alignment vertical="center" wrapText="1"/>
    </xf>
    <xf numFmtId="0" fontId="23" fillId="0" borderId="11" xfId="0" applyFont="1" applyBorder="1" applyAlignment="1">
      <alignment vertical="center" wrapText="1"/>
    </xf>
    <xf numFmtId="0" fontId="22" fillId="5" borderId="20" xfId="0" applyFont="1" applyFill="1" applyBorder="1" applyAlignment="1">
      <alignment horizontal="center" vertical="center" wrapText="1"/>
    </xf>
    <xf numFmtId="0" fontId="59" fillId="5" borderId="20" xfId="0" applyFont="1" applyFill="1" applyBorder="1" applyAlignment="1">
      <alignment horizontal="center" vertical="center" wrapText="1"/>
    </xf>
    <xf numFmtId="0" fontId="43" fillId="12" borderId="4" xfId="0" applyFont="1" applyFill="1" applyBorder="1" applyAlignment="1">
      <alignment horizontal="left" vertical="center" wrapText="1"/>
    </xf>
    <xf numFmtId="0" fontId="43" fillId="12" borderId="2" xfId="0" applyFont="1" applyFill="1" applyBorder="1" applyAlignment="1">
      <alignment horizontal="left" vertical="center" wrapText="1"/>
    </xf>
    <xf numFmtId="0" fontId="32" fillId="5" borderId="0" xfId="0" applyFont="1" applyFill="1" applyAlignment="1">
      <alignment horizontal="left" vertical="center" wrapText="1"/>
    </xf>
    <xf numFmtId="0" fontId="61" fillId="5" borderId="2" xfId="0" applyFont="1" applyFill="1" applyBorder="1" applyAlignment="1">
      <alignment horizontal="center" vertical="center"/>
    </xf>
    <xf numFmtId="0" fontId="61" fillId="5" borderId="5" xfId="0" applyFont="1" applyFill="1" applyBorder="1" applyAlignment="1">
      <alignment horizontal="center" vertical="center"/>
    </xf>
    <xf numFmtId="0" fontId="15" fillId="0" borderId="12" xfId="0" applyFont="1" applyBorder="1" applyAlignment="1">
      <alignment horizontal="left" vertical="center"/>
    </xf>
    <xf numFmtId="164" fontId="41" fillId="0" borderId="3" xfId="1" applyNumberFormat="1" applyFont="1" applyFill="1" applyBorder="1" applyAlignment="1">
      <alignment horizontal="center" vertical="center" wrapText="1"/>
    </xf>
    <xf numFmtId="0" fontId="16" fillId="0" borderId="9" xfId="0" applyFont="1" applyBorder="1" applyAlignment="1">
      <alignment horizontal="left" vertical="center"/>
    </xf>
    <xf numFmtId="0" fontId="7" fillId="5" borderId="4" xfId="0" applyFont="1" applyFill="1" applyBorder="1" applyAlignment="1">
      <alignment horizontal="left" vertical="center"/>
    </xf>
    <xf numFmtId="0" fontId="4" fillId="5" borderId="4" xfId="0" applyFont="1" applyFill="1" applyBorder="1" applyAlignment="1">
      <alignment horizontal="left" vertical="center"/>
    </xf>
    <xf numFmtId="164" fontId="16" fillId="0" borderId="5" xfId="1" applyNumberFormat="1" applyFont="1" applyFill="1" applyBorder="1" applyAlignment="1">
      <alignment horizontal="center" vertical="center"/>
    </xf>
    <xf numFmtId="0" fontId="16" fillId="0" borderId="9" xfId="0" applyFont="1" applyBorder="1" applyAlignment="1">
      <alignment vertical="center"/>
    </xf>
    <xf numFmtId="0" fontId="1" fillId="0" borderId="9" xfId="0" applyFont="1" applyBorder="1" applyAlignment="1">
      <alignment horizontal="left" vertical="center" wrapText="1"/>
    </xf>
    <xf numFmtId="0" fontId="32" fillId="0" borderId="9" xfId="0" applyFont="1" applyBorder="1" applyAlignment="1">
      <alignment horizontal="left" vertical="center"/>
    </xf>
    <xf numFmtId="0" fontId="3" fillId="5" borderId="3" xfId="0" applyFont="1" applyFill="1" applyBorder="1" applyAlignment="1">
      <alignment vertical="center" wrapText="1"/>
    </xf>
    <xf numFmtId="0" fontId="27" fillId="5" borderId="0" xfId="0" applyFont="1" applyFill="1" applyAlignment="1">
      <alignment horizontal="left"/>
    </xf>
    <xf numFmtId="0" fontId="0" fillId="0" borderId="9" xfId="0" applyBorder="1"/>
    <xf numFmtId="0" fontId="0" fillId="5" borderId="0" xfId="0" applyFill="1" applyAlignment="1">
      <alignment horizontal="left" vertical="center" wrapText="1"/>
    </xf>
    <xf numFmtId="0" fontId="45" fillId="5" borderId="11" xfId="0" applyFont="1" applyFill="1" applyBorder="1" applyAlignment="1">
      <alignment horizontal="center" vertical="center"/>
    </xf>
    <xf numFmtId="0" fontId="45" fillId="5" borderId="11" xfId="0" applyFont="1" applyFill="1" applyBorder="1" applyAlignment="1">
      <alignment horizontal="center" vertical="center" wrapText="1"/>
    </xf>
    <xf numFmtId="0" fontId="56" fillId="5" borderId="11" xfId="0" applyFont="1" applyFill="1" applyBorder="1" applyAlignment="1">
      <alignment horizontal="center" vertical="center" wrapText="1"/>
    </xf>
    <xf numFmtId="0" fontId="0" fillId="0" borderId="1" xfId="0" applyBorder="1" applyAlignment="1">
      <alignment horizontal="left" vertical="center" wrapText="1"/>
    </xf>
    <xf numFmtId="0" fontId="4" fillId="5" borderId="3" xfId="0" applyFont="1" applyFill="1" applyBorder="1" applyAlignment="1">
      <alignment vertical="center" wrapText="1"/>
    </xf>
    <xf numFmtId="0" fontId="4" fillId="5" borderId="3" xfId="0" applyFont="1" applyFill="1" applyBorder="1" applyAlignment="1">
      <alignment horizontal="left" vertical="center"/>
    </xf>
    <xf numFmtId="15" fontId="56" fillId="5" borderId="11" xfId="0" applyNumberFormat="1" applyFont="1" applyFill="1" applyBorder="1" applyAlignment="1">
      <alignment horizontal="center" vertical="center" wrapText="1"/>
    </xf>
    <xf numFmtId="164" fontId="16" fillId="3" borderId="1" xfId="1" applyNumberFormat="1" applyFont="1" applyFill="1" applyBorder="1" applyAlignment="1">
      <alignment horizontal="center" vertical="center"/>
    </xf>
    <xf numFmtId="164" fontId="16" fillId="0" borderId="0" xfId="1" applyNumberFormat="1" applyFont="1" applyFill="1" applyBorder="1" applyAlignment="1">
      <alignment horizontal="center" vertical="center"/>
    </xf>
    <xf numFmtId="164" fontId="15" fillId="0" borderId="2" xfId="1" applyNumberFormat="1" applyFont="1" applyFill="1" applyBorder="1" applyAlignment="1">
      <alignment horizontal="center" vertical="center"/>
    </xf>
    <xf numFmtId="164" fontId="16" fillId="0" borderId="1" xfId="1" applyNumberFormat="1" applyFont="1" applyFill="1" applyBorder="1" applyAlignment="1">
      <alignment horizontal="center" vertical="center"/>
    </xf>
    <xf numFmtId="0" fontId="16" fillId="0" borderId="3" xfId="0" applyFont="1" applyBorder="1" applyAlignment="1">
      <alignment horizontal="center" vertical="center"/>
    </xf>
    <xf numFmtId="164" fontId="41" fillId="0" borderId="20" xfId="1" applyNumberFormat="1" applyFont="1" applyFill="1" applyBorder="1" applyAlignment="1">
      <alignment horizontal="center" vertical="center" wrapText="1"/>
    </xf>
    <xf numFmtId="0" fontId="3" fillId="0" borderId="9" xfId="0" applyFont="1" applyBorder="1" applyAlignment="1">
      <alignment horizontal="left" vertical="center" wrapText="1"/>
    </xf>
    <xf numFmtId="0" fontId="15" fillId="0" borderId="1" xfId="0" applyFont="1" applyBorder="1" applyAlignment="1">
      <alignment horizontal="center" vertical="center"/>
    </xf>
    <xf numFmtId="164" fontId="32" fillId="0" borderId="1" xfId="1" applyNumberFormat="1" applyFont="1" applyFill="1" applyBorder="1" applyAlignment="1">
      <alignment horizontal="center" vertical="center"/>
    </xf>
    <xf numFmtId="164" fontId="16" fillId="0" borderId="3" xfId="1" applyNumberFormat="1" applyFont="1" applyFill="1" applyBorder="1" applyAlignment="1">
      <alignment horizontal="center" vertical="center"/>
    </xf>
    <xf numFmtId="0" fontId="3" fillId="5" borderId="2" xfId="0" applyFont="1" applyFill="1" applyBorder="1" applyAlignment="1">
      <alignment horizontal="right" vertical="center" wrapText="1"/>
    </xf>
    <xf numFmtId="0" fontId="3" fillId="5" borderId="2" xfId="0" applyFont="1" applyFill="1" applyBorder="1" applyAlignment="1">
      <alignment vertical="center" wrapText="1"/>
    </xf>
    <xf numFmtId="0" fontId="3" fillId="5" borderId="5" xfId="0" applyFont="1" applyFill="1" applyBorder="1" applyAlignment="1">
      <alignment vertical="center" wrapText="1"/>
    </xf>
    <xf numFmtId="164" fontId="35" fillId="0" borderId="8" xfId="1" applyNumberFormat="1" applyFont="1" applyFill="1" applyBorder="1" applyAlignment="1">
      <alignment horizontal="center" vertical="center" wrapText="1"/>
    </xf>
    <xf numFmtId="0" fontId="12" fillId="0" borderId="0" xfId="0" applyFont="1" applyAlignment="1">
      <alignment horizontal="center" vertical="center"/>
    </xf>
    <xf numFmtId="0" fontId="3" fillId="0" borderId="9" xfId="0" applyFont="1" applyBorder="1" applyAlignment="1">
      <alignment horizontal="left" vertical="center"/>
    </xf>
    <xf numFmtId="0" fontId="7" fillId="0" borderId="6" xfId="5" applyFont="1" applyBorder="1" applyAlignment="1">
      <alignment vertical="center"/>
    </xf>
    <xf numFmtId="3" fontId="15" fillId="0" borderId="0" xfId="5" applyNumberFormat="1" applyFont="1" applyAlignment="1">
      <alignment horizontal="center" vertical="center"/>
    </xf>
    <xf numFmtId="164" fontId="16" fillId="0" borderId="3" xfId="0" applyNumberFormat="1" applyFont="1" applyBorder="1" applyAlignment="1">
      <alignment horizontal="center" vertical="center"/>
    </xf>
    <xf numFmtId="3" fontId="31" fillId="0" borderId="9" xfId="0" applyNumberFormat="1" applyFont="1" applyBorder="1" applyAlignment="1">
      <alignment horizontal="left" vertical="center"/>
    </xf>
    <xf numFmtId="0" fontId="39" fillId="0" borderId="8" xfId="0" applyFont="1" applyBorder="1" applyAlignment="1">
      <alignment horizontal="center" vertical="center"/>
    </xf>
    <xf numFmtId="0" fontId="4" fillId="5" borderId="3" xfId="0" applyFont="1" applyFill="1" applyBorder="1" applyAlignment="1">
      <alignment vertical="center"/>
    </xf>
    <xf numFmtId="0" fontId="1" fillId="0" borderId="9" xfId="0" applyFont="1" applyBorder="1" applyAlignment="1">
      <alignment horizontal="left" vertical="center"/>
    </xf>
    <xf numFmtId="0" fontId="40" fillId="0" borderId="10" xfId="0" applyFont="1" applyBorder="1" applyAlignment="1">
      <alignment horizontal="center" vertical="center"/>
    </xf>
    <xf numFmtId="0" fontId="38" fillId="0" borderId="8" xfId="0" applyFont="1" applyBorder="1" applyAlignment="1">
      <alignment horizontal="center" vertical="center"/>
    </xf>
    <xf numFmtId="0" fontId="38" fillId="0" borderId="10" xfId="0" applyFont="1" applyBorder="1" applyAlignment="1">
      <alignment horizontal="center" vertical="center"/>
    </xf>
    <xf numFmtId="0" fontId="39" fillId="0" borderId="10" xfId="0" applyFont="1" applyBorder="1" applyAlignment="1">
      <alignment horizontal="center" vertical="center"/>
    </xf>
    <xf numFmtId="0" fontId="38" fillId="13" borderId="8" xfId="0" applyFont="1" applyFill="1" applyBorder="1" applyAlignment="1">
      <alignment horizontal="center" vertical="center"/>
    </xf>
    <xf numFmtId="0" fontId="14" fillId="13" borderId="7" xfId="0" applyFont="1" applyFill="1" applyBorder="1" applyAlignment="1">
      <alignment horizontal="center" vertical="center"/>
    </xf>
    <xf numFmtId="0" fontId="39" fillId="13" borderId="7" xfId="0" applyFont="1" applyFill="1" applyBorder="1" applyAlignment="1">
      <alignment horizontal="center" vertical="center"/>
    </xf>
    <xf numFmtId="0" fontId="38" fillId="13" borderId="7" xfId="0" applyFont="1" applyFill="1" applyBorder="1" applyAlignment="1">
      <alignment horizontal="center" vertical="center"/>
    </xf>
    <xf numFmtId="0" fontId="16" fillId="13" borderId="7" xfId="0" applyFont="1" applyFill="1" applyBorder="1" applyAlignment="1">
      <alignment horizontal="center" vertical="center"/>
    </xf>
    <xf numFmtId="0" fontId="40" fillId="13" borderId="7" xfId="0" applyFont="1" applyFill="1" applyBorder="1" applyAlignment="1">
      <alignment horizontal="center" vertical="center"/>
    </xf>
    <xf numFmtId="0" fontId="3" fillId="13" borderId="5" xfId="0" applyFont="1" applyFill="1" applyBorder="1" applyAlignment="1">
      <alignment horizontal="center" vertical="center" wrapText="1"/>
    </xf>
    <xf numFmtId="164" fontId="32" fillId="13" borderId="7" xfId="1" applyNumberFormat="1" applyFont="1" applyFill="1" applyBorder="1" applyAlignment="1">
      <alignment horizontal="center" vertical="center" wrapText="1"/>
    </xf>
    <xf numFmtId="164" fontId="32" fillId="13" borderId="10" xfId="1" applyNumberFormat="1" applyFont="1" applyFill="1" applyBorder="1" applyAlignment="1">
      <alignment horizontal="center" vertical="center" wrapText="1"/>
    </xf>
    <xf numFmtId="0" fontId="14" fillId="13" borderId="8" xfId="0" applyFont="1" applyFill="1" applyBorder="1" applyAlignment="1">
      <alignment horizontal="center" vertical="center"/>
    </xf>
    <xf numFmtId="0" fontId="31" fillId="13" borderId="7" xfId="0" applyFont="1" applyFill="1" applyBorder="1" applyAlignment="1">
      <alignment horizontal="center" vertical="center" wrapText="1"/>
    </xf>
    <xf numFmtId="0" fontId="16" fillId="13" borderId="8" xfId="0" applyFont="1" applyFill="1" applyBorder="1" applyAlignment="1">
      <alignment horizontal="center" vertical="center"/>
    </xf>
    <xf numFmtId="164" fontId="35" fillId="13" borderId="20" xfId="1" applyNumberFormat="1" applyFont="1" applyFill="1" applyBorder="1" applyAlignment="1">
      <alignment horizontal="center" vertical="center" wrapText="1"/>
    </xf>
    <xf numFmtId="0" fontId="14" fillId="13" borderId="21" xfId="0" applyFont="1" applyFill="1" applyBorder="1" applyAlignment="1">
      <alignment horizontal="left" vertical="center"/>
    </xf>
    <xf numFmtId="164" fontId="33" fillId="13" borderId="21" xfId="1" applyNumberFormat="1" applyFont="1" applyFill="1" applyBorder="1" applyAlignment="1">
      <alignment horizontal="center" vertical="center" wrapText="1"/>
    </xf>
    <xf numFmtId="164" fontId="35" fillId="13" borderId="21" xfId="1" applyNumberFormat="1" applyFont="1" applyFill="1" applyBorder="1" applyAlignment="1">
      <alignment horizontal="center" vertical="center" wrapText="1"/>
    </xf>
    <xf numFmtId="0" fontId="15" fillId="5" borderId="0" xfId="0" applyFont="1" applyFill="1" applyAlignment="1">
      <alignment horizontal="center" vertical="center"/>
    </xf>
    <xf numFmtId="0" fontId="15" fillId="5" borderId="3" xfId="0" applyFont="1" applyFill="1" applyBorder="1" applyAlignment="1">
      <alignment horizontal="center" vertical="center"/>
    </xf>
    <xf numFmtId="0" fontId="15" fillId="0" borderId="6" xfId="0" applyFont="1" applyBorder="1" applyAlignment="1">
      <alignment vertical="center"/>
    </xf>
    <xf numFmtId="0" fontId="16" fillId="0" borderId="12" xfId="0" applyFont="1" applyBorder="1" applyAlignment="1">
      <alignment vertical="center"/>
    </xf>
    <xf numFmtId="9" fontId="7" fillId="5" borderId="3" xfId="1" applyFont="1" applyFill="1" applyBorder="1" applyAlignment="1">
      <alignment horizontal="center" vertical="center" wrapText="1"/>
    </xf>
    <xf numFmtId="0" fontId="7" fillId="0" borderId="9" xfId="0" applyFont="1" applyBorder="1" applyAlignment="1">
      <alignment horizontal="left" vertical="center" wrapText="1"/>
    </xf>
    <xf numFmtId="0" fontId="1" fillId="0" borderId="12" xfId="0" applyFont="1" applyBorder="1" applyAlignment="1">
      <alignment horizontal="left" vertical="center" wrapText="1"/>
    </xf>
    <xf numFmtId="0" fontId="0" fillId="13" borderId="7" xfId="0" applyFill="1" applyBorder="1" applyAlignment="1">
      <alignment vertical="center"/>
    </xf>
    <xf numFmtId="0" fontId="1" fillId="0" borderId="4" xfId="0" applyFont="1" applyBorder="1" applyAlignment="1">
      <alignment vertical="center"/>
    </xf>
    <xf numFmtId="0" fontId="4" fillId="5" borderId="0" xfId="0" applyFont="1" applyFill="1" applyAlignment="1">
      <alignment vertical="center"/>
    </xf>
    <xf numFmtId="0" fontId="4" fillId="5" borderId="0" xfId="1" applyNumberFormat="1" applyFont="1" applyFill="1" applyBorder="1" applyAlignment="1">
      <alignment vertical="center"/>
    </xf>
    <xf numFmtId="0" fontId="4" fillId="5" borderId="0" xfId="1" applyNumberFormat="1" applyFont="1" applyFill="1" applyBorder="1" applyAlignment="1">
      <alignment vertical="center" wrapText="1"/>
    </xf>
    <xf numFmtId="3" fontId="4" fillId="5" borderId="0" xfId="0" applyNumberFormat="1" applyFont="1" applyFill="1" applyAlignment="1">
      <alignment vertical="center"/>
    </xf>
    <xf numFmtId="3" fontId="4" fillId="5" borderId="0" xfId="1" applyNumberFormat="1" applyFont="1" applyFill="1" applyBorder="1" applyAlignment="1">
      <alignment vertical="center"/>
    </xf>
    <xf numFmtId="164" fontId="1" fillId="5" borderId="0" xfId="0" applyNumberFormat="1" applyFont="1" applyFill="1" applyAlignment="1">
      <alignment vertical="center"/>
    </xf>
    <xf numFmtId="3" fontId="7" fillId="5" borderId="0" xfId="0" applyNumberFormat="1" applyFont="1" applyFill="1" applyAlignment="1">
      <alignment horizontal="center" vertical="center"/>
    </xf>
    <xf numFmtId="3" fontId="16" fillId="5" borderId="0" xfId="0" applyNumberFormat="1" applyFont="1" applyFill="1" applyAlignment="1">
      <alignment horizontal="center" vertical="center"/>
    </xf>
    <xf numFmtId="164" fontId="16" fillId="5" borderId="0" xfId="1" applyNumberFormat="1" applyFont="1" applyFill="1" applyBorder="1" applyAlignment="1">
      <alignment horizontal="center" vertical="center"/>
    </xf>
    <xf numFmtId="164" fontId="15" fillId="5" borderId="0" xfId="1" applyNumberFormat="1" applyFont="1" applyFill="1" applyBorder="1" applyAlignment="1">
      <alignment horizontal="center" vertical="center"/>
    </xf>
    <xf numFmtId="164" fontId="7" fillId="5" borderId="0" xfId="1" applyNumberFormat="1" applyFont="1" applyFill="1" applyBorder="1" applyAlignment="1">
      <alignment horizontal="center" vertical="center"/>
    </xf>
    <xf numFmtId="0" fontId="61" fillId="5" borderId="0" xfId="0" applyFont="1" applyFill="1" applyAlignment="1">
      <alignment horizontal="center" vertical="center"/>
    </xf>
    <xf numFmtId="0" fontId="1" fillId="5" borderId="0" xfId="0" applyFont="1" applyFill="1" applyAlignment="1">
      <alignment horizontal="center" vertical="center" wrapText="1"/>
    </xf>
    <xf numFmtId="0" fontId="62" fillId="5" borderId="0" xfId="0" applyFont="1" applyFill="1" applyAlignment="1">
      <alignment horizontal="center" vertical="center"/>
    </xf>
    <xf numFmtId="0" fontId="62" fillId="5" borderId="0" xfId="1" applyNumberFormat="1" applyFont="1" applyFill="1" applyBorder="1" applyAlignment="1">
      <alignment horizontal="center" vertical="center"/>
    </xf>
    <xf numFmtId="0" fontId="61" fillId="5" borderId="0" xfId="1" applyNumberFormat="1" applyFont="1" applyFill="1" applyBorder="1" applyAlignment="1">
      <alignment horizontal="center" vertical="center"/>
    </xf>
    <xf numFmtId="0" fontId="18" fillId="0" borderId="6" xfId="0" applyFont="1" applyBorder="1" applyAlignment="1">
      <alignment horizontal="left" vertical="center" wrapText="1"/>
    </xf>
    <xf numFmtId="0" fontId="17" fillId="0" borderId="6" xfId="0" applyFont="1" applyBorder="1" applyAlignment="1">
      <alignment horizontal="left" vertical="center"/>
    </xf>
    <xf numFmtId="0" fontId="17" fillId="5" borderId="0" xfId="0" applyFont="1" applyFill="1" applyAlignment="1">
      <alignment vertical="center" wrapText="1"/>
    </xf>
    <xf numFmtId="0" fontId="34" fillId="5" borderId="0" xfId="0" applyFont="1" applyFill="1" applyAlignment="1">
      <alignment horizontal="center" vertical="center"/>
    </xf>
    <xf numFmtId="0" fontId="14" fillId="5" borderId="0" xfId="1" applyNumberFormat="1" applyFont="1" applyFill="1" applyBorder="1" applyAlignment="1">
      <alignment horizontal="center" vertical="center"/>
    </xf>
    <xf numFmtId="164" fontId="14" fillId="5" borderId="0" xfId="1" applyNumberFormat="1" applyFont="1" applyFill="1" applyBorder="1" applyAlignment="1">
      <alignment horizontal="center" vertical="center"/>
    </xf>
    <xf numFmtId="164" fontId="36" fillId="13" borderId="21" xfId="1" applyNumberFormat="1" applyFont="1" applyFill="1" applyBorder="1" applyAlignment="1">
      <alignment horizontal="center" vertical="center" wrapText="1"/>
    </xf>
    <xf numFmtId="164" fontId="33" fillId="13" borderId="22" xfId="1" applyNumberFormat="1" applyFont="1" applyFill="1" applyBorder="1" applyAlignment="1">
      <alignment horizontal="center" vertical="center" wrapText="1"/>
    </xf>
    <xf numFmtId="0" fontId="14" fillId="13" borderId="21" xfId="0" applyFont="1" applyFill="1" applyBorder="1" applyAlignment="1">
      <alignment horizontal="center" vertical="center"/>
    </xf>
    <xf numFmtId="0" fontId="39" fillId="13" borderId="21" xfId="0" applyFont="1" applyFill="1" applyBorder="1" applyAlignment="1">
      <alignment horizontal="center" vertical="center"/>
    </xf>
    <xf numFmtId="0" fontId="40" fillId="13" borderId="21" xfId="0" applyFont="1" applyFill="1" applyBorder="1" applyAlignment="1">
      <alignment horizontal="center" vertical="center"/>
    </xf>
    <xf numFmtId="0" fontId="38" fillId="13" borderId="21" xfId="0" applyFont="1" applyFill="1" applyBorder="1" applyAlignment="1">
      <alignment horizontal="center" vertical="center"/>
    </xf>
    <xf numFmtId="0" fontId="14" fillId="13" borderId="22" xfId="0" applyFont="1" applyFill="1" applyBorder="1" applyAlignment="1">
      <alignment horizontal="center" vertical="center"/>
    </xf>
    <xf numFmtId="0" fontId="64" fillId="5" borderId="0" xfId="0" applyFont="1" applyFill="1" applyAlignment="1">
      <alignment vertical="center"/>
    </xf>
    <xf numFmtId="0" fontId="42" fillId="5" borderId="0" xfId="0" applyFont="1" applyFill="1"/>
    <xf numFmtId="0" fontId="0" fillId="5" borderId="0" xfId="0" applyFill="1" applyAlignment="1">
      <alignment horizontal="right"/>
    </xf>
    <xf numFmtId="0" fontId="10" fillId="5" borderId="0" xfId="0" applyFont="1" applyFill="1"/>
    <xf numFmtId="0" fontId="12" fillId="5" borderId="0" xfId="0" applyFont="1" applyFill="1"/>
    <xf numFmtId="0" fontId="66" fillId="5" borderId="0" xfId="0" applyFont="1" applyFill="1" applyAlignment="1">
      <alignment vertical="center"/>
    </xf>
    <xf numFmtId="0" fontId="65" fillId="5" borderId="0" xfId="0" applyFont="1" applyFill="1" applyAlignment="1">
      <alignment horizontal="right" vertical="center"/>
    </xf>
    <xf numFmtId="3" fontId="65" fillId="5" borderId="0" xfId="0" applyNumberFormat="1" applyFont="1" applyFill="1" applyAlignment="1">
      <alignment horizontal="right" vertical="center"/>
    </xf>
    <xf numFmtId="3" fontId="42" fillId="5" borderId="0" xfId="0" applyNumberFormat="1" applyFont="1" applyFill="1" applyAlignment="1">
      <alignment vertical="center"/>
    </xf>
    <xf numFmtId="3" fontId="65" fillId="5" borderId="0" xfId="0" applyNumberFormat="1" applyFont="1" applyFill="1" applyAlignment="1">
      <alignment horizontal="left" vertical="center"/>
    </xf>
    <xf numFmtId="0" fontId="51" fillId="5" borderId="0" xfId="0" applyFont="1" applyFill="1" applyAlignment="1">
      <alignment vertical="center"/>
    </xf>
    <xf numFmtId="0" fontId="3" fillId="5" borderId="9" xfId="0" applyFont="1" applyFill="1" applyBorder="1" applyAlignment="1">
      <alignment horizontal="center" vertical="center" wrapText="1"/>
    </xf>
    <xf numFmtId="0" fontId="7" fillId="0" borderId="9" xfId="0" applyFont="1" applyBorder="1" applyAlignment="1">
      <alignment horizontal="left" vertical="center"/>
    </xf>
    <xf numFmtId="164" fontId="16" fillId="13" borderId="20" xfId="1" applyNumberFormat="1" applyFont="1" applyFill="1" applyBorder="1" applyAlignment="1">
      <alignment horizontal="center" vertical="center"/>
    </xf>
    <xf numFmtId="164" fontId="16" fillId="13" borderId="21" xfId="1" applyNumberFormat="1" applyFont="1" applyFill="1" applyBorder="1" applyAlignment="1">
      <alignment horizontal="center" vertical="center"/>
    </xf>
    <xf numFmtId="164" fontId="16" fillId="13" borderId="22" xfId="1" applyNumberFormat="1" applyFont="1" applyFill="1" applyBorder="1" applyAlignment="1">
      <alignment horizontal="center" vertical="center"/>
    </xf>
    <xf numFmtId="164" fontId="16" fillId="15" borderId="20" xfId="1" applyNumberFormat="1" applyFont="1" applyFill="1" applyBorder="1" applyAlignment="1">
      <alignment horizontal="center" vertical="center"/>
    </xf>
    <xf numFmtId="164" fontId="16" fillId="15" borderId="21" xfId="1" applyNumberFormat="1" applyFont="1" applyFill="1" applyBorder="1" applyAlignment="1">
      <alignment horizontal="center" vertical="center"/>
    </xf>
    <xf numFmtId="164" fontId="16" fillId="15" borderId="22" xfId="1" applyNumberFormat="1" applyFont="1" applyFill="1" applyBorder="1" applyAlignment="1">
      <alignment horizontal="center" vertical="center"/>
    </xf>
    <xf numFmtId="164" fontId="16" fillId="0" borderId="7" xfId="0" applyNumberFormat="1" applyFont="1" applyBorder="1" applyAlignment="1">
      <alignment horizontal="center" vertical="center"/>
    </xf>
    <xf numFmtId="0" fontId="3" fillId="5" borderId="8" xfId="0" applyFont="1" applyFill="1" applyBorder="1" applyAlignment="1">
      <alignment horizontal="center" vertical="center" wrapText="1"/>
    </xf>
    <xf numFmtId="0" fontId="31" fillId="13" borderId="20" xfId="0" applyFont="1" applyFill="1" applyBorder="1" applyAlignment="1">
      <alignment horizontal="center" vertical="center" wrapText="1"/>
    </xf>
    <xf numFmtId="0" fontId="4" fillId="11" borderId="6" xfId="0" applyFont="1" applyFill="1" applyBorder="1" applyAlignment="1">
      <alignment horizontal="center" vertical="center"/>
    </xf>
    <xf numFmtId="0" fontId="1" fillId="11" borderId="6" xfId="0" applyFont="1" applyFill="1" applyBorder="1" applyAlignment="1">
      <alignment horizontal="center" vertical="center"/>
    </xf>
    <xf numFmtId="164" fontId="31" fillId="11" borderId="7" xfId="1" applyNumberFormat="1" applyFont="1" applyFill="1" applyBorder="1" applyAlignment="1">
      <alignment horizontal="center" vertical="center"/>
    </xf>
    <xf numFmtId="0" fontId="1" fillId="11" borderId="0" xfId="0" applyFont="1" applyFill="1" applyAlignment="1">
      <alignment horizontal="center" vertical="center"/>
    </xf>
    <xf numFmtId="164" fontId="31" fillId="11" borderId="0" xfId="1" applyNumberFormat="1" applyFont="1" applyFill="1" applyBorder="1" applyAlignment="1">
      <alignment horizontal="center" vertical="center" wrapText="1"/>
    </xf>
    <xf numFmtId="0" fontId="16" fillId="11" borderId="0" xfId="0" applyFont="1" applyFill="1" applyAlignment="1">
      <alignment horizontal="center" vertical="center"/>
    </xf>
    <xf numFmtId="0" fontId="16" fillId="11" borderId="6" xfId="0" applyFont="1" applyFill="1" applyBorder="1" applyAlignment="1">
      <alignment horizontal="center" vertical="center"/>
    </xf>
    <xf numFmtId="164" fontId="31" fillId="11" borderId="0" xfId="1" applyNumberFormat="1" applyFont="1" applyFill="1" applyBorder="1" applyAlignment="1">
      <alignment horizontal="center" vertical="center"/>
    </xf>
    <xf numFmtId="164" fontId="31" fillId="11" borderId="0" xfId="0" applyNumberFormat="1" applyFont="1" applyFill="1" applyAlignment="1">
      <alignment horizontal="center" vertical="center" wrapText="1"/>
    </xf>
    <xf numFmtId="164" fontId="31" fillId="11" borderId="7" xfId="0" applyNumberFormat="1" applyFont="1" applyFill="1" applyBorder="1" applyAlignment="1">
      <alignment horizontal="center" vertical="center" wrapText="1"/>
    </xf>
    <xf numFmtId="0" fontId="7" fillId="11" borderId="0" xfId="0" applyFont="1" applyFill="1" applyAlignment="1">
      <alignment horizontal="center" vertical="center"/>
    </xf>
    <xf numFmtId="0" fontId="7" fillId="11" borderId="7" xfId="0" applyFont="1" applyFill="1" applyBorder="1" applyAlignment="1">
      <alignment horizontal="center" vertical="center"/>
    </xf>
    <xf numFmtId="0" fontId="0" fillId="5" borderId="11" xfId="0" applyFill="1" applyBorder="1" applyAlignment="1">
      <alignment horizontal="center" vertical="center"/>
    </xf>
    <xf numFmtId="0" fontId="4" fillId="3" borderId="5" xfId="0" applyFont="1" applyFill="1" applyBorder="1" applyAlignment="1">
      <alignment horizontal="center" vertical="center"/>
    </xf>
    <xf numFmtId="0" fontId="4" fillId="5" borderId="2" xfId="0" applyFont="1" applyFill="1" applyBorder="1" applyAlignment="1">
      <alignment horizontal="center" vertical="center"/>
    </xf>
    <xf numFmtId="0" fontId="4" fillId="3" borderId="2" xfId="0" applyFont="1" applyFill="1" applyBorder="1" applyAlignment="1">
      <alignment horizontal="center" vertical="center"/>
    </xf>
    <xf numFmtId="0" fontId="0" fillId="13" borderId="21" xfId="0" applyFill="1" applyBorder="1" applyAlignment="1">
      <alignment vertical="center"/>
    </xf>
    <xf numFmtId="164" fontId="37" fillId="13" borderId="21" xfId="1" applyNumberFormat="1" applyFont="1" applyFill="1" applyBorder="1" applyAlignment="1">
      <alignment horizontal="center" vertical="center" wrapText="1"/>
    </xf>
    <xf numFmtId="0" fontId="15" fillId="13" borderId="20" xfId="0" applyFont="1" applyFill="1" applyBorder="1" applyAlignment="1">
      <alignment horizontal="center" vertical="center" wrapText="1"/>
    </xf>
    <xf numFmtId="0" fontId="16" fillId="13" borderId="20" xfId="0" applyFont="1" applyFill="1" applyBorder="1" applyAlignment="1">
      <alignment horizontal="center" vertical="center"/>
    </xf>
    <xf numFmtId="0" fontId="16" fillId="13" borderId="21" xfId="0" applyFont="1" applyFill="1" applyBorder="1" applyAlignment="1">
      <alignment horizontal="center" vertical="center"/>
    </xf>
    <xf numFmtId="0" fontId="16" fillId="13" borderId="22" xfId="0" applyFont="1" applyFill="1" applyBorder="1" applyAlignment="1">
      <alignment horizontal="center" vertical="center"/>
    </xf>
    <xf numFmtId="164" fontId="16" fillId="13" borderId="20" xfId="0" applyNumberFormat="1" applyFont="1" applyFill="1" applyBorder="1" applyAlignment="1">
      <alignment horizontal="center" vertical="center"/>
    </xf>
    <xf numFmtId="164" fontId="16" fillId="13" borderId="21" xfId="0" applyNumberFormat="1" applyFont="1" applyFill="1" applyBorder="1" applyAlignment="1">
      <alignment horizontal="center" vertical="center"/>
    </xf>
    <xf numFmtId="164" fontId="40" fillId="13" borderId="21" xfId="0" applyNumberFormat="1" applyFont="1" applyFill="1" applyBorder="1" applyAlignment="1">
      <alignment horizontal="center" vertical="center"/>
    </xf>
    <xf numFmtId="0" fontId="3" fillId="13" borderId="11" xfId="0" applyFont="1" applyFill="1" applyBorder="1" applyAlignment="1">
      <alignment horizontal="center" vertical="center" wrapText="1"/>
    </xf>
    <xf numFmtId="164" fontId="32" fillId="13" borderId="21" xfId="1" applyNumberFormat="1" applyFont="1" applyFill="1" applyBorder="1" applyAlignment="1">
      <alignment horizontal="center" vertical="center" wrapText="1"/>
    </xf>
    <xf numFmtId="164" fontId="32" fillId="13" borderId="22" xfId="1" applyNumberFormat="1" applyFont="1" applyFill="1" applyBorder="1" applyAlignment="1">
      <alignment horizontal="center" vertical="center" wrapText="1"/>
    </xf>
    <xf numFmtId="0" fontId="24" fillId="5" borderId="11" xfId="0" applyFont="1" applyFill="1" applyBorder="1" applyAlignment="1">
      <alignment horizontal="center" vertical="center" wrapText="1"/>
    </xf>
    <xf numFmtId="0" fontId="12" fillId="5" borderId="0" xfId="0" applyFont="1" applyFill="1" applyAlignment="1">
      <alignment vertical="center"/>
    </xf>
    <xf numFmtId="0" fontId="43" fillId="0" borderId="12" xfId="0" applyFont="1" applyBorder="1" applyAlignment="1">
      <alignment horizontal="left" vertical="center" wrapText="1"/>
    </xf>
    <xf numFmtId="0" fontId="6" fillId="5" borderId="0" xfId="0" applyFont="1" applyFill="1" applyAlignment="1">
      <alignment horizontal="right" vertical="center"/>
    </xf>
    <xf numFmtId="0" fontId="6" fillId="5" borderId="0" xfId="0" applyFont="1" applyFill="1" applyAlignment="1">
      <alignment horizontal="left" vertical="center"/>
    </xf>
    <xf numFmtId="0" fontId="24" fillId="5" borderId="0" xfId="0" applyFont="1" applyFill="1" applyAlignment="1">
      <alignment vertical="center"/>
    </xf>
    <xf numFmtId="0" fontId="6" fillId="5" borderId="8" xfId="0" applyFont="1" applyFill="1" applyBorder="1" applyAlignment="1">
      <alignment vertical="center"/>
    </xf>
    <xf numFmtId="0" fontId="30" fillId="5" borderId="4" xfId="0" applyFont="1" applyFill="1" applyBorder="1" applyAlignment="1">
      <alignment horizontal="right" vertical="center"/>
    </xf>
    <xf numFmtId="0" fontId="6" fillId="5" borderId="5" xfId="0" applyFont="1" applyFill="1" applyBorder="1" applyAlignment="1">
      <alignment horizontal="left" vertical="center"/>
    </xf>
    <xf numFmtId="0" fontId="24" fillId="5" borderId="6" xfId="0" applyFont="1" applyFill="1" applyBorder="1" applyAlignment="1">
      <alignment vertical="center"/>
    </xf>
    <xf numFmtId="0" fontId="9" fillId="5" borderId="9" xfId="0" applyFont="1" applyFill="1" applyBorder="1" applyAlignment="1">
      <alignment horizontal="left" vertical="center"/>
    </xf>
    <xf numFmtId="0" fontId="9" fillId="5" borderId="10" xfId="0" applyFont="1" applyFill="1" applyBorder="1" applyAlignment="1">
      <alignment horizontal="center" vertical="center"/>
    </xf>
    <xf numFmtId="0" fontId="43" fillId="0" borderId="6" xfId="0" applyFont="1" applyBorder="1" applyAlignment="1">
      <alignment horizontal="left" vertical="center"/>
    </xf>
    <xf numFmtId="0" fontId="12" fillId="0" borderId="6" xfId="0" applyFont="1" applyBorder="1" applyAlignment="1">
      <alignment horizontal="left" vertical="center"/>
    </xf>
    <xf numFmtId="0" fontId="4" fillId="5" borderId="5" xfId="0" applyFont="1" applyFill="1" applyBorder="1" applyAlignment="1">
      <alignment horizontal="center" vertical="center"/>
    </xf>
    <xf numFmtId="164" fontId="32" fillId="0" borderId="0" xfId="0" applyNumberFormat="1" applyFont="1" applyAlignment="1">
      <alignment horizontal="center" vertical="center"/>
    </xf>
    <xf numFmtId="164" fontId="32" fillId="3" borderId="0" xfId="0" applyNumberFormat="1" applyFont="1" applyFill="1" applyAlignment="1">
      <alignment horizontal="center" vertical="center" wrapText="1"/>
    </xf>
    <xf numFmtId="0" fontId="43" fillId="8" borderId="4" xfId="0" applyFont="1" applyFill="1" applyBorder="1" applyAlignment="1">
      <alignment horizontal="left" vertical="center" wrapText="1"/>
    </xf>
    <xf numFmtId="0" fontId="43" fillId="8" borderId="2" xfId="0" applyFont="1" applyFill="1" applyBorder="1" applyAlignment="1">
      <alignment horizontal="left" vertical="center" wrapText="1"/>
    </xf>
    <xf numFmtId="0" fontId="8" fillId="8" borderId="5" xfId="0" applyFont="1" applyFill="1" applyBorder="1" applyAlignment="1">
      <alignment horizontal="left" vertical="center" wrapText="1"/>
    </xf>
    <xf numFmtId="164" fontId="37" fillId="0" borderId="22" xfId="1" applyNumberFormat="1" applyFont="1" applyFill="1" applyBorder="1" applyAlignment="1">
      <alignment horizontal="center" vertical="center" wrapText="1"/>
    </xf>
    <xf numFmtId="3" fontId="34" fillId="0" borderId="2" xfId="0" applyNumberFormat="1" applyFont="1" applyBorder="1" applyAlignment="1">
      <alignment horizontal="center" vertical="center"/>
    </xf>
    <xf numFmtId="164" fontId="14" fillId="3" borderId="0" xfId="1" applyNumberFormat="1" applyFont="1" applyFill="1" applyBorder="1" applyAlignment="1">
      <alignment horizontal="center" vertical="center"/>
    </xf>
    <xf numFmtId="0" fontId="33" fillId="0" borderId="0" xfId="0" applyFont="1" applyAlignment="1">
      <alignment horizontal="center" vertical="center" wrapText="1"/>
    </xf>
    <xf numFmtId="0" fontId="14" fillId="0" borderId="0" xfId="0" applyFont="1" applyAlignment="1">
      <alignment horizontal="center" vertical="center" wrapText="1"/>
    </xf>
    <xf numFmtId="0" fontId="69" fillId="0" borderId="0" xfId="0" applyFont="1" applyAlignment="1">
      <alignment horizontal="center" vertical="center"/>
    </xf>
    <xf numFmtId="164" fontId="69" fillId="0" borderId="7" xfId="1" applyNumberFormat="1" applyFont="1" applyFill="1" applyBorder="1" applyAlignment="1">
      <alignment horizontal="center" vertical="center"/>
    </xf>
    <xf numFmtId="0" fontId="33" fillId="0" borderId="0" xfId="1" applyNumberFormat="1" applyFont="1" applyFill="1" applyBorder="1" applyAlignment="1">
      <alignment horizontal="center" vertical="center" wrapText="1"/>
    </xf>
    <xf numFmtId="164" fontId="34" fillId="3" borderId="2" xfId="0" applyNumberFormat="1" applyFont="1" applyFill="1" applyBorder="1" applyAlignment="1">
      <alignment horizontal="center" vertical="center"/>
    </xf>
    <xf numFmtId="164" fontId="70" fillId="0" borderId="5" xfId="1" applyNumberFormat="1" applyFont="1" applyFill="1" applyBorder="1" applyAlignment="1">
      <alignment horizontal="center" vertical="center"/>
    </xf>
    <xf numFmtId="3" fontId="14" fillId="0" borderId="1" xfId="0" applyNumberFormat="1" applyFont="1" applyBorder="1" applyAlignment="1">
      <alignment horizontal="center" vertical="center"/>
    </xf>
    <xf numFmtId="164" fontId="14" fillId="3" borderId="2" xfId="0" applyNumberFormat="1" applyFont="1" applyFill="1" applyBorder="1" applyAlignment="1">
      <alignment horizontal="center" vertical="center"/>
    </xf>
    <xf numFmtId="164" fontId="69" fillId="0" borderId="5" xfId="1" applyNumberFormat="1" applyFont="1" applyFill="1" applyBorder="1" applyAlignment="1">
      <alignment horizontal="center" vertical="center"/>
    </xf>
    <xf numFmtId="164" fontId="14" fillId="0" borderId="0" xfId="1" applyNumberFormat="1" applyFont="1" applyFill="1" applyBorder="1" applyAlignment="1">
      <alignment horizontal="center" vertical="center"/>
    </xf>
    <xf numFmtId="0" fontId="34" fillId="0" borderId="2" xfId="0" applyFont="1" applyBorder="1" applyAlignment="1">
      <alignment horizontal="center" vertical="center"/>
    </xf>
    <xf numFmtId="164" fontId="34" fillId="3" borderId="2" xfId="1" applyNumberFormat="1" applyFont="1" applyFill="1" applyBorder="1" applyAlignment="1">
      <alignment horizontal="center" vertical="center"/>
    </xf>
    <xf numFmtId="164" fontId="14" fillId="0" borderId="7" xfId="1" applyNumberFormat="1" applyFont="1" applyFill="1" applyBorder="1" applyAlignment="1">
      <alignment horizontal="center" vertical="center"/>
    </xf>
    <xf numFmtId="164" fontId="14" fillId="3" borderId="2" xfId="1" applyNumberFormat="1" applyFont="1" applyFill="1" applyBorder="1" applyAlignment="1">
      <alignment horizontal="center" vertical="center"/>
    </xf>
    <xf numFmtId="164" fontId="34" fillId="0" borderId="2" xfId="1" applyNumberFormat="1" applyFont="1" applyFill="1" applyBorder="1" applyAlignment="1">
      <alignment horizontal="center" vertical="center"/>
    </xf>
    <xf numFmtId="164" fontId="34" fillId="0" borderId="5" xfId="1" applyNumberFormat="1" applyFont="1" applyFill="1" applyBorder="1" applyAlignment="1">
      <alignment horizontal="center" vertical="center"/>
    </xf>
    <xf numFmtId="3" fontId="14" fillId="0" borderId="2" xfId="0" applyNumberFormat="1" applyFont="1" applyBorder="1" applyAlignment="1">
      <alignment horizontal="center" vertical="center"/>
    </xf>
    <xf numFmtId="164" fontId="14" fillId="0" borderId="2" xfId="1" applyNumberFormat="1" applyFont="1" applyFill="1" applyBorder="1" applyAlignment="1">
      <alignment horizontal="center" vertical="center"/>
    </xf>
    <xf numFmtId="164" fontId="14" fillId="0" borderId="5" xfId="1" applyNumberFormat="1" applyFont="1" applyFill="1" applyBorder="1" applyAlignment="1">
      <alignment horizontal="center" vertical="center"/>
    </xf>
    <xf numFmtId="0" fontId="33" fillId="0" borderId="0" xfId="0" applyFont="1" applyAlignment="1">
      <alignment horizontal="center" vertical="center"/>
    </xf>
    <xf numFmtId="0" fontId="71" fillId="0" borderId="0" xfId="0" applyFont="1" applyAlignment="1">
      <alignment horizontal="center" vertical="center" wrapText="1"/>
    </xf>
    <xf numFmtId="0" fontId="33" fillId="0" borderId="0" xfId="1" applyNumberFormat="1" applyFont="1" applyFill="1" applyBorder="1" applyAlignment="1">
      <alignment horizontal="center" vertical="center"/>
    </xf>
    <xf numFmtId="0" fontId="71" fillId="0" borderId="0" xfId="1" applyNumberFormat="1"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3" xfId="0" applyFont="1" applyBorder="1" applyAlignment="1">
      <alignment horizontal="right" vertical="center" wrapText="1"/>
    </xf>
    <xf numFmtId="164" fontId="33" fillId="0" borderId="3" xfId="0" applyNumberFormat="1" applyFont="1" applyBorder="1" applyAlignment="1">
      <alignment vertical="center" wrapText="1"/>
    </xf>
    <xf numFmtId="164" fontId="33" fillId="0" borderId="8" xfId="0" applyNumberFormat="1" applyFont="1" applyBorder="1" applyAlignment="1">
      <alignment vertical="center" wrapText="1"/>
    </xf>
    <xf numFmtId="0" fontId="33" fillId="0" borderId="0" xfId="0" applyFont="1" applyAlignment="1">
      <alignment horizontal="right" vertical="center" wrapText="1"/>
    </xf>
    <xf numFmtId="164" fontId="33" fillId="0" borderId="0" xfId="0" applyNumberFormat="1" applyFont="1" applyAlignment="1">
      <alignment vertical="center" wrapText="1"/>
    </xf>
    <xf numFmtId="164" fontId="33" fillId="0" borderId="7" xfId="0" applyNumberFormat="1" applyFont="1" applyBorder="1" applyAlignment="1">
      <alignment vertical="center" wrapText="1"/>
    </xf>
    <xf numFmtId="0" fontId="33" fillId="0" borderId="1" xfId="0" applyFont="1" applyBorder="1" applyAlignment="1">
      <alignment horizontal="center" vertical="center" wrapText="1"/>
    </xf>
    <xf numFmtId="0" fontId="33" fillId="0" borderId="1" xfId="0" applyFont="1" applyBorder="1" applyAlignment="1">
      <alignment horizontal="right" vertical="center" wrapText="1"/>
    </xf>
    <xf numFmtId="164" fontId="33" fillId="0" borderId="1" xfId="0" applyNumberFormat="1" applyFont="1" applyBorder="1" applyAlignment="1">
      <alignment vertical="center" wrapText="1"/>
    </xf>
    <xf numFmtId="164" fontId="33" fillId="0" borderId="10" xfId="0" applyNumberFormat="1" applyFont="1" applyBorder="1" applyAlignment="1">
      <alignment vertical="center" wrapText="1"/>
    </xf>
    <xf numFmtId="0" fontId="14" fillId="0" borderId="2" xfId="0" applyFont="1" applyBorder="1" applyAlignment="1">
      <alignment horizontal="center" vertical="center"/>
    </xf>
    <xf numFmtId="0" fontId="70" fillId="0" borderId="2" xfId="0" applyFont="1" applyBorder="1" applyAlignment="1">
      <alignment horizontal="center" vertical="center"/>
    </xf>
    <xf numFmtId="3" fontId="16" fillId="3" borderId="0" xfId="0" applyNumberFormat="1" applyFont="1" applyFill="1" applyAlignment="1">
      <alignment horizontal="center" vertical="center"/>
    </xf>
    <xf numFmtId="3" fontId="16" fillId="0" borderId="0" xfId="0" applyNumberFormat="1" applyFont="1" applyAlignment="1">
      <alignment horizontal="center" vertical="center"/>
    </xf>
    <xf numFmtId="3" fontId="16" fillId="0" borderId="7" xfId="0" applyNumberFormat="1" applyFont="1" applyBorder="1" applyAlignment="1">
      <alignment horizontal="center" vertical="center"/>
    </xf>
    <xf numFmtId="3" fontId="15" fillId="3" borderId="2" xfId="0" applyNumberFormat="1" applyFont="1" applyFill="1" applyBorder="1" applyAlignment="1">
      <alignment horizontal="center" vertical="center"/>
    </xf>
    <xf numFmtId="3" fontId="15" fillId="0" borderId="2" xfId="0" applyNumberFormat="1" applyFont="1" applyBorder="1" applyAlignment="1">
      <alignment horizontal="center" vertical="center"/>
    </xf>
    <xf numFmtId="3" fontId="15" fillId="0" borderId="5" xfId="0" applyNumberFormat="1" applyFont="1" applyBorder="1" applyAlignment="1">
      <alignment horizontal="center" vertical="center"/>
    </xf>
    <xf numFmtId="164" fontId="16" fillId="3" borderId="0" xfId="1" applyNumberFormat="1" applyFont="1" applyFill="1" applyBorder="1" applyAlignment="1">
      <alignment horizontal="center" vertical="center"/>
    </xf>
    <xf numFmtId="0" fontId="32" fillId="5" borderId="0" xfId="1" applyNumberFormat="1" applyFont="1" applyFill="1" applyBorder="1" applyAlignment="1">
      <alignment horizontal="center" vertical="center" wrapText="1"/>
    </xf>
    <xf numFmtId="0" fontId="32" fillId="0" borderId="0" xfId="0" applyFont="1" applyAlignment="1">
      <alignment horizontal="center" vertical="center" wrapText="1"/>
    </xf>
    <xf numFmtId="0" fontId="16" fillId="0" borderId="0" xfId="0" applyFont="1" applyAlignment="1">
      <alignment horizontal="center" vertical="center" wrapText="1"/>
    </xf>
    <xf numFmtId="0" fontId="72" fillId="0" borderId="0" xfId="0" applyFont="1" applyAlignment="1">
      <alignment horizontal="center" vertical="center"/>
    </xf>
    <xf numFmtId="164" fontId="72" fillId="0" borderId="7" xfId="1" applyNumberFormat="1" applyFont="1" applyFill="1" applyBorder="1" applyAlignment="1">
      <alignment horizontal="center" vertical="center"/>
    </xf>
    <xf numFmtId="0" fontId="32" fillId="0" borderId="0" xfId="1" applyNumberFormat="1" applyFont="1" applyFill="1" applyBorder="1" applyAlignment="1">
      <alignment horizontal="center" vertical="center" wrapText="1"/>
    </xf>
    <xf numFmtId="164" fontId="15" fillId="3" borderId="2" xfId="0" applyNumberFormat="1" applyFont="1" applyFill="1" applyBorder="1" applyAlignment="1">
      <alignment horizontal="center" vertical="center"/>
    </xf>
    <xf numFmtId="164" fontId="73" fillId="0" borderId="5" xfId="1" applyNumberFormat="1" applyFont="1" applyFill="1" applyBorder="1" applyAlignment="1">
      <alignment horizontal="center" vertical="center"/>
    </xf>
    <xf numFmtId="164" fontId="32" fillId="0" borderId="3" xfId="1" applyNumberFormat="1" applyFont="1" applyFill="1" applyBorder="1" applyAlignment="1">
      <alignment horizontal="center" vertical="center"/>
    </xf>
    <xf numFmtId="164" fontId="16" fillId="3" borderId="3" xfId="1" applyNumberFormat="1" applyFont="1" applyFill="1" applyBorder="1" applyAlignment="1">
      <alignment horizontal="center" vertical="center"/>
    </xf>
    <xf numFmtId="164" fontId="32" fillId="0" borderId="0" xfId="1" applyNumberFormat="1" applyFont="1" applyFill="1" applyBorder="1" applyAlignment="1">
      <alignment horizontal="center" vertical="center"/>
    </xf>
    <xf numFmtId="3" fontId="31" fillId="0" borderId="1" xfId="0" applyNumberFormat="1" applyFont="1" applyBorder="1" applyAlignment="1">
      <alignment horizontal="center" vertical="center"/>
    </xf>
    <xf numFmtId="164" fontId="31" fillId="0" borderId="1" xfId="1" applyNumberFormat="1" applyFont="1" applyFill="1" applyBorder="1" applyAlignment="1">
      <alignment horizontal="center" vertical="center"/>
    </xf>
    <xf numFmtId="164" fontId="31" fillId="0" borderId="10" xfId="1" applyNumberFormat="1" applyFont="1" applyFill="1" applyBorder="1" applyAlignment="1">
      <alignment horizontal="center" vertical="center" wrapText="1"/>
    </xf>
    <xf numFmtId="164" fontId="31" fillId="0" borderId="0" xfId="1" applyNumberFormat="1" applyFont="1" applyFill="1" applyBorder="1" applyAlignment="1">
      <alignment horizontal="center" vertical="center"/>
    </xf>
    <xf numFmtId="164" fontId="31" fillId="0" borderId="10" xfId="1" applyNumberFormat="1" applyFont="1" applyFill="1" applyBorder="1" applyAlignment="1">
      <alignment horizontal="center" vertical="center"/>
    </xf>
    <xf numFmtId="164" fontId="32" fillId="0" borderId="3" xfId="0" applyNumberFormat="1" applyFont="1" applyBorder="1" applyAlignment="1">
      <alignment horizontal="center" vertical="center" wrapText="1"/>
    </xf>
    <xf numFmtId="164" fontId="32"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xf>
    <xf numFmtId="164" fontId="31" fillId="0" borderId="1" xfId="0" applyNumberFormat="1" applyFont="1" applyBorder="1" applyAlignment="1">
      <alignment horizontal="center" vertical="center" wrapText="1"/>
    </xf>
    <xf numFmtId="164" fontId="31" fillId="0" borderId="5" xfId="1" applyNumberFormat="1" applyFont="1" applyFill="1" applyBorder="1" applyAlignment="1">
      <alignment horizontal="center" vertical="center" wrapText="1"/>
    </xf>
    <xf numFmtId="3" fontId="16" fillId="0" borderId="1" xfId="0" applyNumberFormat="1" applyFont="1" applyBorder="1" applyAlignment="1">
      <alignment horizontal="center" vertical="center"/>
    </xf>
    <xf numFmtId="3" fontId="32" fillId="0" borderId="2" xfId="0" applyNumberFormat="1" applyFont="1" applyBorder="1" applyAlignment="1">
      <alignment horizontal="center" vertical="center"/>
    </xf>
    <xf numFmtId="164" fontId="16" fillId="3" borderId="1" xfId="0" applyNumberFormat="1" applyFont="1" applyFill="1" applyBorder="1" applyAlignment="1">
      <alignment horizontal="center" vertical="center"/>
    </xf>
    <xf numFmtId="17" fontId="0" fillId="5" borderId="0" xfId="0" applyNumberFormat="1" applyFill="1" applyAlignment="1">
      <alignment vertical="center"/>
    </xf>
    <xf numFmtId="164" fontId="32" fillId="3" borderId="1" xfId="1" applyNumberFormat="1" applyFont="1" applyFill="1" applyBorder="1" applyAlignment="1">
      <alignment horizontal="center" vertical="center"/>
    </xf>
    <xf numFmtId="3" fontId="16" fillId="0" borderId="3" xfId="0" applyNumberFormat="1" applyFont="1" applyBorder="1"/>
    <xf numFmtId="3" fontId="16" fillId="0" borderId="0" xfId="0" applyNumberFormat="1" applyFont="1"/>
    <xf numFmtId="3" fontId="32" fillId="0" borderId="0" xfId="0" applyNumberFormat="1" applyFont="1" applyAlignment="1">
      <alignment horizontal="right" vertical="center" wrapText="1"/>
    </xf>
    <xf numFmtId="3" fontId="31" fillId="0" borderId="2" xfId="0" applyNumberFormat="1" applyFont="1" applyBorder="1" applyAlignment="1">
      <alignment horizontal="right" vertical="center" wrapText="1"/>
    </xf>
    <xf numFmtId="164" fontId="32" fillId="0" borderId="3" xfId="0" applyNumberFormat="1" applyFont="1" applyBorder="1" applyAlignment="1">
      <alignment vertical="center" wrapText="1"/>
    </xf>
    <xf numFmtId="164" fontId="32" fillId="0" borderId="0" xfId="0" applyNumberFormat="1" applyFont="1" applyAlignment="1">
      <alignment vertical="center" wrapText="1"/>
    </xf>
    <xf numFmtId="0" fontId="32" fillId="0" borderId="0" xfId="0" applyFont="1" applyAlignment="1">
      <alignment vertical="center" wrapText="1"/>
    </xf>
    <xf numFmtId="9" fontId="31" fillId="0" borderId="2" xfId="0" applyNumberFormat="1" applyFont="1" applyBorder="1" applyAlignment="1">
      <alignment horizontal="right" vertical="center" wrapText="1"/>
    </xf>
    <xf numFmtId="0" fontId="14" fillId="5" borderId="0" xfId="0" applyFont="1" applyFill="1"/>
    <xf numFmtId="0" fontId="14" fillId="5" borderId="0" xfId="0" applyFont="1" applyFill="1" applyAlignment="1">
      <alignment horizontal="center"/>
    </xf>
    <xf numFmtId="0" fontId="7" fillId="5" borderId="12" xfId="0" applyFont="1" applyFill="1" applyBorder="1"/>
    <xf numFmtId="0" fontId="7" fillId="5" borderId="3" xfId="0" applyFont="1" applyFill="1" applyBorder="1"/>
    <xf numFmtId="0" fontId="7" fillId="5" borderId="8" xfId="0" applyFont="1" applyFill="1" applyBorder="1" applyAlignment="1">
      <alignment horizontal="center"/>
    </xf>
    <xf numFmtId="0" fontId="7" fillId="5" borderId="0" xfId="0" applyFont="1" applyFill="1" applyAlignment="1">
      <alignment horizontal="center"/>
    </xf>
    <xf numFmtId="0" fontId="1" fillId="5" borderId="9" xfId="0" applyFont="1" applyFill="1" applyBorder="1"/>
    <xf numFmtId="0" fontId="7" fillId="5" borderId="1" xfId="0" applyFont="1" applyFill="1" applyBorder="1"/>
    <xf numFmtId="0" fontId="16" fillId="5" borderId="2" xfId="0" applyFont="1" applyFill="1" applyBorder="1" applyAlignment="1">
      <alignment horizontal="center"/>
    </xf>
    <xf numFmtId="0" fontId="16" fillId="5" borderId="10" xfId="0" applyFont="1" applyFill="1" applyBorder="1" applyAlignment="1">
      <alignment horizontal="center"/>
    </xf>
    <xf numFmtId="0" fontId="16" fillId="0" borderId="12" xfId="0" applyFont="1" applyBorder="1" applyAlignment="1">
      <alignment wrapText="1"/>
    </xf>
    <xf numFmtId="0" fontId="16" fillId="0" borderId="6" xfId="0" applyFont="1" applyBorder="1" applyAlignment="1">
      <alignment wrapText="1"/>
    </xf>
    <xf numFmtId="164" fontId="16" fillId="0" borderId="0" xfId="1" applyNumberFormat="1" applyFont="1" applyFill="1" applyBorder="1" applyAlignment="1">
      <alignment horizontal="center" wrapText="1"/>
    </xf>
    <xf numFmtId="3" fontId="16" fillId="0" borderId="0" xfId="1" applyNumberFormat="1" applyFont="1" applyFill="1" applyBorder="1" applyAlignment="1">
      <alignment horizontal="center" wrapText="1"/>
    </xf>
    <xf numFmtId="3" fontId="16" fillId="0" borderId="7" xfId="0" applyNumberFormat="1" applyFont="1" applyBorder="1" applyAlignment="1">
      <alignment horizontal="center"/>
    </xf>
    <xf numFmtId="0" fontId="16" fillId="0" borderId="9" xfId="0" applyFont="1" applyBorder="1" applyAlignment="1">
      <alignment wrapText="1"/>
    </xf>
    <xf numFmtId="0" fontId="16" fillId="0" borderId="1" xfId="0" applyFont="1" applyBorder="1"/>
    <xf numFmtId="0" fontId="16" fillId="5" borderId="0" xfId="0" applyFont="1" applyFill="1"/>
    <xf numFmtId="0" fontId="15" fillId="5" borderId="0" xfId="0" applyFont="1" applyFill="1" applyAlignment="1">
      <alignment horizont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3" fontId="32" fillId="0" borderId="1" xfId="0" applyNumberFormat="1" applyFont="1" applyBorder="1" applyAlignment="1">
      <alignment horizontal="center" vertical="center"/>
    </xf>
    <xf numFmtId="164" fontId="32" fillId="3" borderId="1" xfId="1" applyNumberFormat="1" applyFont="1" applyFill="1" applyBorder="1" applyAlignment="1">
      <alignment horizontal="center" vertical="center" wrapText="1"/>
    </xf>
    <xf numFmtId="3" fontId="73" fillId="0" borderId="2" xfId="0" applyNumberFormat="1" applyFont="1" applyBorder="1" applyAlignment="1">
      <alignment horizontal="center" vertical="center"/>
    </xf>
    <xf numFmtId="0" fontId="32" fillId="0" borderId="3" xfId="0" applyFont="1" applyBorder="1" applyAlignment="1">
      <alignment horizontal="center" vertical="center" wrapText="1"/>
    </xf>
    <xf numFmtId="0" fontId="32" fillId="0" borderId="3" xfId="0" applyFont="1" applyBorder="1" applyAlignment="1">
      <alignment horizontal="right" vertical="center" wrapText="1"/>
    </xf>
    <xf numFmtId="164" fontId="32" fillId="0" borderId="8" xfId="0" applyNumberFormat="1" applyFont="1" applyBorder="1" applyAlignment="1">
      <alignment vertical="center" wrapText="1"/>
    </xf>
    <xf numFmtId="0" fontId="32" fillId="0" borderId="0" xfId="0" applyFont="1" applyAlignment="1">
      <alignment horizontal="right" vertical="center" wrapText="1"/>
    </xf>
    <xf numFmtId="164" fontId="32" fillId="0" borderId="7" xfId="0" applyNumberFormat="1" applyFont="1" applyBorder="1" applyAlignment="1">
      <alignment vertical="center" wrapText="1"/>
    </xf>
    <xf numFmtId="0" fontId="32" fillId="0" borderId="1" xfId="0" applyFont="1" applyBorder="1" applyAlignment="1">
      <alignment horizontal="center" vertical="center" wrapText="1"/>
    </xf>
    <xf numFmtId="0" fontId="32" fillId="0" borderId="1" xfId="0" applyFont="1" applyBorder="1" applyAlignment="1">
      <alignment horizontal="right" vertical="center" wrapText="1"/>
    </xf>
    <xf numFmtId="164" fontId="32" fillId="0" borderId="1" xfId="0" applyNumberFormat="1" applyFont="1" applyBorder="1" applyAlignment="1">
      <alignment vertical="center" wrapText="1"/>
    </xf>
    <xf numFmtId="164" fontId="32" fillId="0" borderId="10" xfId="0" applyNumberFormat="1" applyFont="1" applyBorder="1" applyAlignment="1">
      <alignment vertical="center" wrapText="1"/>
    </xf>
    <xf numFmtId="3" fontId="15" fillId="0" borderId="1" xfId="0" applyNumberFormat="1" applyFont="1" applyBorder="1" applyAlignment="1">
      <alignment horizontal="center" vertical="center"/>
    </xf>
    <xf numFmtId="164" fontId="16" fillId="3" borderId="2" xfId="1" applyNumberFormat="1" applyFont="1" applyFill="1" applyBorder="1" applyAlignment="1">
      <alignment horizontal="center" vertical="center"/>
    </xf>
    <xf numFmtId="164" fontId="15" fillId="3" borderId="2" xfId="1" applyNumberFormat="1" applyFont="1" applyFill="1" applyBorder="1" applyAlignment="1">
      <alignment horizontal="center" vertical="center"/>
    </xf>
    <xf numFmtId="0" fontId="74" fillId="0" borderId="0" xfId="0" applyFont="1" applyAlignment="1">
      <alignment horizontal="center" vertical="center" wrapText="1"/>
    </xf>
    <xf numFmtId="0" fontId="32" fillId="0" borderId="0" xfId="1" applyNumberFormat="1" applyFont="1" applyFill="1" applyBorder="1" applyAlignment="1">
      <alignment horizontal="center" vertical="center"/>
    </xf>
    <xf numFmtId="0" fontId="74" fillId="0" borderId="0" xfId="1" applyNumberFormat="1" applyFont="1" applyFill="1" applyBorder="1" applyAlignment="1">
      <alignment horizontal="center" vertical="center" wrapText="1"/>
    </xf>
    <xf numFmtId="1" fontId="16" fillId="5" borderId="0" xfId="0" applyNumberFormat="1" applyFont="1" applyFill="1" applyAlignment="1">
      <alignment horizontal="center" vertical="center"/>
    </xf>
    <xf numFmtId="1" fontId="16" fillId="5" borderId="0" xfId="1" applyNumberFormat="1" applyFont="1" applyFill="1" applyBorder="1" applyAlignment="1">
      <alignment horizontal="center" vertical="center"/>
    </xf>
    <xf numFmtId="0" fontId="38" fillId="13" borderId="10" xfId="0" applyFont="1" applyFill="1" applyBorder="1" applyAlignment="1">
      <alignment horizontal="center" vertical="center"/>
    </xf>
    <xf numFmtId="3" fontId="15" fillId="0" borderId="3" xfId="0" applyNumberFormat="1" applyFont="1" applyBorder="1" applyAlignment="1">
      <alignment horizontal="center" vertical="center"/>
    </xf>
    <xf numFmtId="0" fontId="15" fillId="0" borderId="3" xfId="0" applyFont="1" applyBorder="1" applyAlignment="1">
      <alignment horizontal="center" vertical="center"/>
    </xf>
    <xf numFmtId="164" fontId="16" fillId="0" borderId="10" xfId="0" applyNumberFormat="1" applyFont="1" applyBorder="1" applyAlignment="1">
      <alignment horizontal="center" vertical="center"/>
    </xf>
    <xf numFmtId="164" fontId="16" fillId="3" borderId="7" xfId="1" applyNumberFormat="1" applyFont="1" applyFill="1" applyBorder="1" applyAlignment="1">
      <alignment horizontal="center" vertical="center"/>
    </xf>
    <xf numFmtId="0" fontId="15" fillId="0" borderId="2" xfId="0" applyFont="1" applyBorder="1" applyAlignment="1">
      <alignment horizontal="center" vertical="center"/>
    </xf>
    <xf numFmtId="164" fontId="15" fillId="3" borderId="5" xfId="1" applyNumberFormat="1" applyFont="1" applyFill="1" applyBorder="1" applyAlignment="1">
      <alignment horizontal="center" vertical="center"/>
    </xf>
    <xf numFmtId="164" fontId="15" fillId="0" borderId="1" xfId="1" applyNumberFormat="1" applyFont="1" applyFill="1" applyBorder="1" applyAlignment="1">
      <alignment horizontal="center" vertical="center"/>
    </xf>
    <xf numFmtId="164" fontId="16" fillId="0" borderId="5" xfId="0" applyNumberFormat="1" applyFont="1" applyBorder="1" applyAlignment="1">
      <alignment horizontal="center" vertical="center"/>
    </xf>
    <xf numFmtId="0" fontId="15" fillId="0" borderId="2" xfId="0" applyFont="1" applyBorder="1" applyAlignment="1">
      <alignment horizontal="center" vertical="center" wrapText="1"/>
    </xf>
    <xf numFmtId="164" fontId="15" fillId="3" borderId="2" xfId="1" applyNumberFormat="1" applyFont="1" applyFill="1" applyBorder="1" applyAlignment="1">
      <alignment horizontal="center" vertical="center" wrapText="1"/>
    </xf>
    <xf numFmtId="164" fontId="15" fillId="3" borderId="5" xfId="1" applyNumberFormat="1" applyFont="1" applyFill="1" applyBorder="1" applyAlignment="1">
      <alignment horizontal="center" vertical="center" wrapText="1"/>
    </xf>
    <xf numFmtId="0" fontId="32" fillId="5" borderId="0" xfId="0" applyFont="1" applyFill="1" applyAlignment="1">
      <alignment vertical="center" wrapText="1"/>
    </xf>
    <xf numFmtId="1" fontId="32" fillId="0" borderId="0" xfId="0" applyNumberFormat="1" applyFont="1" applyAlignment="1">
      <alignment horizontal="center" vertical="center"/>
    </xf>
    <xf numFmtId="1" fontId="32" fillId="0" borderId="0" xfId="1" applyNumberFormat="1" applyFont="1" applyFill="1" applyBorder="1" applyAlignment="1">
      <alignment horizontal="center" vertical="center"/>
    </xf>
    <xf numFmtId="3" fontId="31" fillId="0" borderId="2" xfId="0" applyNumberFormat="1" applyFont="1" applyBorder="1" applyAlignment="1">
      <alignment horizontal="center" vertical="center"/>
    </xf>
    <xf numFmtId="164" fontId="31" fillId="3" borderId="2" xfId="1" applyNumberFormat="1" applyFont="1" applyFill="1" applyBorder="1" applyAlignment="1">
      <alignment horizontal="center" vertical="center" wrapText="1"/>
    </xf>
    <xf numFmtId="164" fontId="31" fillId="0" borderId="2" xfId="1" applyNumberFormat="1" applyFont="1" applyFill="1" applyBorder="1" applyAlignment="1">
      <alignment horizontal="center" vertical="center"/>
    </xf>
    <xf numFmtId="164" fontId="31" fillId="5" borderId="5" xfId="1" applyNumberFormat="1" applyFont="1" applyFill="1" applyBorder="1" applyAlignment="1">
      <alignment horizontal="center" vertical="center" wrapText="1"/>
    </xf>
    <xf numFmtId="164" fontId="32" fillId="3" borderId="2" xfId="1" applyNumberFormat="1" applyFont="1" applyFill="1" applyBorder="1" applyAlignment="1">
      <alignment horizontal="center" vertical="center" wrapText="1"/>
    </xf>
    <xf numFmtId="3" fontId="31" fillId="5" borderId="2" xfId="0" applyNumberFormat="1" applyFont="1" applyFill="1" applyBorder="1" applyAlignment="1">
      <alignment horizontal="center" vertical="center"/>
    </xf>
    <xf numFmtId="164" fontId="31" fillId="5" borderId="2" xfId="1" applyNumberFormat="1" applyFont="1" applyFill="1" applyBorder="1" applyAlignment="1">
      <alignment horizontal="center" vertical="center"/>
    </xf>
    <xf numFmtId="3" fontId="15" fillId="0" borderId="3" xfId="8" applyNumberFormat="1" applyFont="1" applyFill="1" applyBorder="1" applyAlignment="1">
      <alignment horizontal="center" vertical="center"/>
    </xf>
    <xf numFmtId="164" fontId="15" fillId="0" borderId="8" xfId="1" applyNumberFormat="1" applyFont="1" applyFill="1" applyBorder="1" applyAlignment="1">
      <alignment horizontal="center" vertical="center"/>
    </xf>
    <xf numFmtId="0" fontId="43" fillId="5" borderId="0" xfId="0" applyFont="1" applyFill="1" applyAlignment="1">
      <alignment vertical="center"/>
    </xf>
    <xf numFmtId="3" fontId="1" fillId="0" borderId="1" xfId="8" applyNumberFormat="1" applyFont="1" applyFill="1" applyBorder="1" applyAlignment="1">
      <alignment horizontal="center" vertical="center"/>
    </xf>
    <xf numFmtId="164" fontId="1" fillId="0" borderId="1" xfId="1" applyNumberFormat="1" applyFont="1" applyFill="1" applyBorder="1" applyAlignment="1">
      <alignment horizontal="center" vertical="center"/>
    </xf>
    <xf numFmtId="164" fontId="1" fillId="0" borderId="10" xfId="1" applyNumberFormat="1" applyFont="1" applyFill="1" applyBorder="1" applyAlignment="1">
      <alignment horizontal="center" vertical="center"/>
    </xf>
    <xf numFmtId="0" fontId="2" fillId="5" borderId="0" xfId="0" applyFont="1" applyFill="1" applyAlignment="1">
      <alignment vertical="center"/>
    </xf>
    <xf numFmtId="164" fontId="1" fillId="3" borderId="1" xfId="1" applyNumberFormat="1" applyFont="1" applyFill="1" applyBorder="1" applyAlignment="1">
      <alignment horizontal="center" vertical="center"/>
    </xf>
    <xf numFmtId="164" fontId="1" fillId="3" borderId="10" xfId="1" applyNumberFormat="1" applyFont="1" applyFill="1" applyBorder="1" applyAlignment="1">
      <alignment horizontal="center" vertical="center"/>
    </xf>
    <xf numFmtId="0" fontId="1" fillId="0" borderId="22" xfId="0" applyFont="1" applyBorder="1" applyAlignment="1">
      <alignment horizontal="center" vertical="center"/>
    </xf>
    <xf numFmtId="0" fontId="3" fillId="5" borderId="12" xfId="0" applyFont="1" applyFill="1" applyBorder="1" applyAlignment="1">
      <alignment horizontal="center" vertical="center"/>
    </xf>
    <xf numFmtId="0" fontId="3" fillId="5" borderId="8" xfId="0" applyFont="1" applyFill="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vertical="center"/>
    </xf>
    <xf numFmtId="0" fontId="4" fillId="0" borderId="3" xfId="0" applyFont="1" applyBorder="1" applyAlignment="1">
      <alignment vertical="center" wrapText="1"/>
    </xf>
    <xf numFmtId="0" fontId="3" fillId="17" borderId="3" xfId="0" applyFont="1" applyFill="1" applyBorder="1" applyAlignment="1">
      <alignment horizontal="center" vertical="center"/>
    </xf>
    <xf numFmtId="164" fontId="32" fillId="0" borderId="8" xfId="1" applyNumberFormat="1" applyFont="1" applyFill="1" applyBorder="1" applyAlignment="1">
      <alignment horizontal="center" vertical="center"/>
    </xf>
    <xf numFmtId="0" fontId="3" fillId="17" borderId="0" xfId="0" applyFont="1" applyFill="1" applyAlignment="1">
      <alignment horizontal="center" vertical="center"/>
    </xf>
    <xf numFmtId="2" fontId="1" fillId="5" borderId="0" xfId="1" applyNumberFormat="1" applyFont="1" applyFill="1" applyAlignment="1">
      <alignment vertical="center"/>
    </xf>
    <xf numFmtId="0" fontId="75" fillId="0" borderId="6" xfId="0" applyFont="1" applyBorder="1" applyAlignment="1">
      <alignment vertical="center"/>
    </xf>
    <xf numFmtId="0" fontId="4" fillId="0" borderId="0" xfId="0" applyFont="1" applyAlignment="1">
      <alignment vertical="center" wrapText="1"/>
    </xf>
    <xf numFmtId="0" fontId="3" fillId="18" borderId="0" xfId="0" applyFont="1" applyFill="1" applyAlignment="1">
      <alignment horizontal="center" vertical="center"/>
    </xf>
    <xf numFmtId="164" fontId="32" fillId="0" borderId="7" xfId="1" applyNumberFormat="1" applyFont="1" applyFill="1" applyBorder="1" applyAlignment="1">
      <alignment horizontal="center" vertical="center"/>
    </xf>
    <xf numFmtId="165" fontId="1" fillId="5" borderId="0" xfId="0" applyNumberFormat="1" applyFont="1" applyFill="1" applyAlignment="1">
      <alignment vertical="center"/>
    </xf>
    <xf numFmtId="0" fontId="4" fillId="0" borderId="6" xfId="0" applyFont="1" applyBorder="1" applyAlignment="1">
      <alignment vertical="center"/>
    </xf>
    <xf numFmtId="0" fontId="3" fillId="19" borderId="0" xfId="0" applyFont="1" applyFill="1" applyAlignment="1">
      <alignment horizontal="center" vertical="center"/>
    </xf>
    <xf numFmtId="0" fontId="3" fillId="20" borderId="0" xfId="0" applyFont="1" applyFill="1" applyAlignment="1">
      <alignment horizontal="center" vertical="center"/>
    </xf>
    <xf numFmtId="0" fontId="4" fillId="0" borderId="1" xfId="0" applyFont="1" applyBorder="1" applyAlignment="1">
      <alignment vertical="center" wrapText="1"/>
    </xf>
    <xf numFmtId="0" fontId="3" fillId="19" borderId="1" xfId="0" applyFont="1" applyFill="1" applyBorder="1" applyAlignment="1">
      <alignment horizontal="center" vertical="center"/>
    </xf>
    <xf numFmtId="164" fontId="32" fillId="0" borderId="10" xfId="1" applyNumberFormat="1" applyFont="1" applyFill="1" applyBorder="1" applyAlignment="1">
      <alignment horizontal="center" vertical="center"/>
    </xf>
    <xf numFmtId="0" fontId="3" fillId="21" borderId="1" xfId="0" applyFont="1" applyFill="1" applyBorder="1" applyAlignment="1">
      <alignment horizontal="center" vertical="center"/>
    </xf>
    <xf numFmtId="0" fontId="41" fillId="0" borderId="3" xfId="0" applyFont="1" applyBorder="1" applyAlignment="1">
      <alignment horizontal="center" vertical="center"/>
    </xf>
    <xf numFmtId="164" fontId="41" fillId="0" borderId="8" xfId="0" applyNumberFormat="1" applyFont="1" applyBorder="1" applyAlignment="1">
      <alignment horizontal="center" vertical="center"/>
    </xf>
    <xf numFmtId="0" fontId="4" fillId="0" borderId="9" xfId="0" applyFont="1" applyBorder="1" applyAlignment="1">
      <alignment vertical="center"/>
    </xf>
    <xf numFmtId="0" fontId="3" fillId="0" borderId="9" xfId="0" applyFont="1" applyBorder="1" applyAlignment="1">
      <alignment horizontal="right" vertical="center"/>
    </xf>
    <xf numFmtId="0" fontId="3" fillId="0" borderId="1" xfId="0" applyFont="1" applyBorder="1" applyAlignment="1">
      <alignment horizontal="center" vertical="center"/>
    </xf>
    <xf numFmtId="9" fontId="31" fillId="0" borderId="10" xfId="1" applyFont="1" applyFill="1" applyBorder="1" applyAlignment="1">
      <alignment horizontal="center" vertical="center"/>
    </xf>
    <xf numFmtId="0" fontId="3" fillId="0" borderId="9" xfId="0" applyFont="1" applyBorder="1" applyAlignment="1">
      <alignment vertical="center"/>
    </xf>
    <xf numFmtId="0" fontId="3" fillId="0" borderId="1" xfId="0" applyFont="1" applyBorder="1" applyAlignment="1">
      <alignment horizontal="right" vertical="center"/>
    </xf>
    <xf numFmtId="0" fontId="1" fillId="0" borderId="3" xfId="0" applyFont="1" applyBorder="1" applyAlignment="1">
      <alignment horizontal="center" vertical="center"/>
    </xf>
    <xf numFmtId="0" fontId="16" fillId="0" borderId="0" xfId="0" applyFont="1"/>
    <xf numFmtId="164" fontId="31" fillId="0" borderId="2" xfId="1" applyNumberFormat="1" applyFont="1" applyFill="1" applyBorder="1" applyAlignment="1">
      <alignment horizontal="center" vertical="center" wrapText="1"/>
    </xf>
    <xf numFmtId="164" fontId="32" fillId="3" borderId="10" xfId="1" applyNumberFormat="1" applyFont="1" applyFill="1" applyBorder="1" applyAlignment="1">
      <alignment horizontal="center" vertical="center" wrapText="1"/>
    </xf>
    <xf numFmtId="0" fontId="15" fillId="0" borderId="4" xfId="0" applyFont="1" applyBorder="1" applyAlignment="1">
      <alignment horizontal="left" vertical="center"/>
    </xf>
    <xf numFmtId="0" fontId="16" fillId="0" borderId="12" xfId="0" applyFont="1" applyBorder="1" applyAlignment="1">
      <alignment horizontal="center" vertical="center"/>
    </xf>
    <xf numFmtId="164" fontId="16" fillId="3" borderId="5" xfId="1" applyNumberFormat="1" applyFont="1" applyFill="1" applyBorder="1" applyAlignment="1">
      <alignment horizontal="center" vertical="center"/>
    </xf>
    <xf numFmtId="164" fontId="15" fillId="3" borderId="5" xfId="0" applyNumberFormat="1" applyFont="1" applyFill="1" applyBorder="1" applyAlignment="1">
      <alignment horizontal="center" vertical="center"/>
    </xf>
    <xf numFmtId="0" fontId="16" fillId="0" borderId="4" xfId="0" applyFont="1" applyBorder="1" applyAlignment="1">
      <alignment horizontal="left" vertical="center"/>
    </xf>
    <xf numFmtId="164" fontId="15" fillId="3" borderId="3" xfId="1" applyNumberFormat="1" applyFont="1" applyFill="1" applyBorder="1" applyAlignment="1">
      <alignment horizontal="center" vertical="center"/>
    </xf>
    <xf numFmtId="164" fontId="16" fillId="3" borderId="2" xfId="0" applyNumberFormat="1" applyFont="1" applyFill="1" applyBorder="1" applyAlignment="1">
      <alignment horizontal="center" vertical="center"/>
    </xf>
    <xf numFmtId="164" fontId="16" fillId="3" borderId="8" xfId="1" applyNumberFormat="1" applyFont="1" applyFill="1" applyBorder="1" applyAlignment="1">
      <alignment horizontal="center" vertical="center"/>
    </xf>
    <xf numFmtId="3" fontId="16" fillId="0" borderId="4" xfId="0" applyNumberFormat="1" applyFont="1" applyBorder="1" applyAlignment="1">
      <alignment horizontal="center" vertical="center"/>
    </xf>
    <xf numFmtId="0" fontId="32" fillId="0" borderId="6" xfId="0" applyFont="1" applyBorder="1" applyAlignment="1">
      <alignment horizontal="left" vertical="center"/>
    </xf>
    <xf numFmtId="3" fontId="10" fillId="5" borderId="0" xfId="0" applyNumberFormat="1" applyFont="1" applyFill="1"/>
    <xf numFmtId="3" fontId="32" fillId="0" borderId="3" xfId="0" applyNumberFormat="1" applyFont="1" applyBorder="1" applyAlignment="1">
      <alignment horizontal="right" vertical="center"/>
    </xf>
    <xf numFmtId="3" fontId="32" fillId="0" borderId="0" xfId="0" applyNumberFormat="1" applyFont="1" applyAlignment="1">
      <alignment horizontal="right" vertical="center"/>
    </xf>
    <xf numFmtId="0" fontId="32" fillId="0" borderId="0" xfId="0" applyFont="1" applyAlignment="1">
      <alignment vertical="center"/>
    </xf>
    <xf numFmtId="164" fontId="32" fillId="0" borderId="2" xfId="1" applyNumberFormat="1" applyFont="1" applyFill="1" applyBorder="1" applyAlignment="1">
      <alignment horizontal="center" vertical="center" wrapText="1"/>
    </xf>
    <xf numFmtId="164" fontId="15" fillId="0" borderId="10" xfId="0" applyNumberFormat="1" applyFont="1" applyBorder="1" applyAlignment="1">
      <alignment horizontal="center" vertical="center"/>
    </xf>
    <xf numFmtId="164" fontId="16" fillId="3" borderId="10" xfId="0" applyNumberFormat="1" applyFont="1" applyFill="1" applyBorder="1" applyAlignment="1">
      <alignment horizontal="center" vertical="center"/>
    </xf>
    <xf numFmtId="0" fontId="3" fillId="5" borderId="20"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3" fontId="16" fillId="0" borderId="3" xfId="0" applyNumberFormat="1" applyFont="1" applyBorder="1" applyAlignment="1">
      <alignment horizontal="center"/>
    </xf>
    <xf numFmtId="164" fontId="16" fillId="0" borderId="3" xfId="1" applyNumberFormat="1" applyFont="1" applyFill="1" applyBorder="1" applyAlignment="1">
      <alignment horizontal="center" wrapText="1"/>
    </xf>
    <xf numFmtId="3" fontId="16" fillId="0" borderId="3" xfId="1" applyNumberFormat="1" applyFont="1" applyFill="1" applyBorder="1" applyAlignment="1">
      <alignment horizontal="center" wrapText="1"/>
    </xf>
    <xf numFmtId="3" fontId="16" fillId="0" borderId="8" xfId="0" applyNumberFormat="1" applyFont="1" applyBorder="1" applyAlignment="1">
      <alignment horizontal="center"/>
    </xf>
    <xf numFmtId="164" fontId="16" fillId="0" borderId="3" xfId="0" applyNumberFormat="1" applyFont="1" applyBorder="1" applyAlignment="1">
      <alignment horizontal="center" vertical="center" wrapText="1"/>
    </xf>
    <xf numFmtId="164" fontId="16" fillId="0" borderId="0" xfId="0" applyNumberFormat="1" applyFont="1" applyAlignment="1">
      <alignment horizontal="center" vertical="center" wrapText="1"/>
    </xf>
    <xf numFmtId="164" fontId="16"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3" fontId="15" fillId="0" borderId="0" xfId="0" applyNumberFormat="1" applyFont="1" applyAlignment="1">
      <alignment horizontal="center" vertical="center"/>
    </xf>
    <xf numFmtId="164" fontId="15" fillId="0" borderId="0" xfId="0" applyNumberFormat="1" applyFont="1" applyAlignment="1">
      <alignment horizontal="center" vertical="center"/>
    </xf>
    <xf numFmtId="0" fontId="15" fillId="0" borderId="0" xfId="0" applyFont="1" applyAlignment="1">
      <alignment horizontal="center" vertical="center"/>
    </xf>
    <xf numFmtId="164" fontId="15" fillId="0" borderId="0" xfId="1" applyNumberFormat="1" applyFont="1" applyFill="1" applyBorder="1" applyAlignment="1">
      <alignment horizontal="center" vertical="center"/>
    </xf>
    <xf numFmtId="164" fontId="15" fillId="0" borderId="0" xfId="0" applyNumberFormat="1" applyFont="1" applyAlignment="1">
      <alignment horizontal="center" vertical="center" wrapText="1"/>
    </xf>
    <xf numFmtId="0" fontId="16" fillId="0" borderId="3" xfId="0" applyFont="1" applyBorder="1"/>
    <xf numFmtId="164" fontId="16" fillId="0" borderId="3" xfId="1" applyNumberFormat="1" applyFont="1" applyFill="1" applyBorder="1" applyAlignment="1">
      <alignment horizontal="center" vertical="center" wrapText="1"/>
    </xf>
    <xf numFmtId="164" fontId="16" fillId="0" borderId="0" xfId="1" applyNumberFormat="1" applyFont="1" applyFill="1" applyBorder="1" applyAlignment="1">
      <alignment horizontal="center" vertical="center" wrapText="1"/>
    </xf>
    <xf numFmtId="164" fontId="16" fillId="0" borderId="1" xfId="1" applyNumberFormat="1" applyFont="1" applyFill="1" applyBorder="1" applyAlignment="1">
      <alignment horizontal="center" vertical="center" wrapText="1"/>
    </xf>
    <xf numFmtId="164" fontId="15" fillId="0" borderId="1" xfId="1" applyNumberFormat="1" applyFont="1" applyFill="1" applyBorder="1" applyAlignment="1">
      <alignment horizontal="center" vertical="center" wrapText="1"/>
    </xf>
    <xf numFmtId="0" fontId="15" fillId="0" borderId="1" xfId="0" applyFont="1" applyBorder="1" applyAlignment="1">
      <alignment horizontal="center" vertical="center" wrapText="1"/>
    </xf>
    <xf numFmtId="164" fontId="15" fillId="0" borderId="10" xfId="1" applyNumberFormat="1" applyFont="1" applyFill="1" applyBorder="1" applyAlignment="1">
      <alignment horizontal="center" vertical="center" wrapText="1"/>
    </xf>
    <xf numFmtId="164" fontId="16" fillId="3" borderId="1" xfId="1" applyNumberFormat="1" applyFont="1" applyFill="1" applyBorder="1" applyAlignment="1">
      <alignment horizontal="center" vertical="center" wrapText="1"/>
    </xf>
    <xf numFmtId="164" fontId="16" fillId="0" borderId="10" xfId="1" applyNumberFormat="1" applyFont="1" applyFill="1" applyBorder="1" applyAlignment="1">
      <alignment horizontal="center" vertical="center" wrapText="1"/>
    </xf>
    <xf numFmtId="0" fontId="32" fillId="0" borderId="11" xfId="0" applyFont="1" applyBorder="1" applyAlignment="1">
      <alignment horizontal="center" vertical="center" wrapText="1"/>
    </xf>
    <xf numFmtId="0" fontId="4" fillId="0" borderId="20" xfId="0" applyFont="1" applyBorder="1" applyAlignment="1">
      <alignment horizontal="center" vertical="center"/>
    </xf>
    <xf numFmtId="164" fontId="31" fillId="0" borderId="7" xfId="1" applyNumberFormat="1" applyFont="1" applyFill="1" applyBorder="1" applyAlignment="1">
      <alignment horizontal="center" vertical="center"/>
    </xf>
    <xf numFmtId="164" fontId="31" fillId="0" borderId="21" xfId="1" applyNumberFormat="1" applyFont="1" applyFill="1" applyBorder="1" applyAlignment="1">
      <alignment horizontal="center" vertical="center"/>
    </xf>
    <xf numFmtId="164" fontId="31" fillId="0" borderId="12" xfId="1" applyNumberFormat="1" applyFont="1" applyFill="1" applyBorder="1" applyAlignment="1">
      <alignment horizontal="center" vertical="center"/>
    </xf>
    <xf numFmtId="164" fontId="31" fillId="0" borderId="3" xfId="1" applyNumberFormat="1" applyFont="1" applyFill="1" applyBorder="1" applyAlignment="1">
      <alignment horizontal="center" vertical="center"/>
    </xf>
    <xf numFmtId="164" fontId="31" fillId="0" borderId="6" xfId="1" applyNumberFormat="1" applyFont="1" applyFill="1" applyBorder="1" applyAlignment="1">
      <alignment horizontal="center" vertical="center"/>
    </xf>
    <xf numFmtId="0" fontId="76" fillId="5" borderId="0" xfId="0" applyFont="1" applyFill="1" applyAlignment="1">
      <alignment vertical="center"/>
    </xf>
    <xf numFmtId="0" fontId="4" fillId="0" borderId="21" xfId="0" applyFont="1" applyBorder="1" applyAlignment="1">
      <alignment horizontal="center" vertical="center"/>
    </xf>
    <xf numFmtId="0" fontId="77" fillId="5" borderId="0" xfId="0" applyFont="1" applyFill="1" applyAlignment="1">
      <alignment vertical="center"/>
    </xf>
    <xf numFmtId="164" fontId="31" fillId="0" borderId="6" xfId="1" applyNumberFormat="1" applyFont="1" applyFill="1" applyBorder="1" applyAlignment="1">
      <alignment horizontal="center" vertical="center" wrapText="1"/>
    </xf>
    <xf numFmtId="164" fontId="31" fillId="0" borderId="7" xfId="1" applyNumberFormat="1" applyFont="1" applyFill="1" applyBorder="1" applyAlignment="1">
      <alignment horizontal="center" vertical="center" wrapText="1"/>
    </xf>
    <xf numFmtId="164" fontId="31" fillId="0" borderId="21" xfId="1" applyNumberFormat="1" applyFont="1" applyFill="1" applyBorder="1" applyAlignment="1">
      <alignment horizontal="center" vertical="center" wrapText="1"/>
    </xf>
    <xf numFmtId="0" fontId="4" fillId="0" borderId="22" xfId="0" applyFont="1" applyBorder="1" applyAlignment="1">
      <alignment horizontal="center" vertical="center"/>
    </xf>
    <xf numFmtId="164" fontId="31" fillId="0" borderId="22" xfId="1" applyNumberFormat="1" applyFont="1" applyFill="1" applyBorder="1" applyAlignment="1">
      <alignment horizontal="center" vertical="center" wrapText="1"/>
    </xf>
    <xf numFmtId="164" fontId="31" fillId="0" borderId="9" xfId="1" applyNumberFormat="1" applyFont="1" applyFill="1" applyBorder="1" applyAlignment="1">
      <alignment horizontal="center" vertical="center" wrapText="1"/>
    </xf>
    <xf numFmtId="0" fontId="1" fillId="5" borderId="11" xfId="0" applyFont="1" applyFill="1" applyBorder="1" applyAlignment="1">
      <alignment vertical="center"/>
    </xf>
    <xf numFmtId="0" fontId="4" fillId="5" borderId="1" xfId="0" applyFont="1" applyFill="1" applyBorder="1" applyAlignment="1">
      <alignment vertical="center"/>
    </xf>
    <xf numFmtId="0" fontId="1" fillId="5" borderId="3" xfId="0" applyFont="1" applyFill="1" applyBorder="1" applyAlignment="1">
      <alignment horizontal="center" vertical="center"/>
    </xf>
    <xf numFmtId="0" fontId="0" fillId="5" borderId="8" xfId="0" applyFill="1" applyBorder="1" applyAlignment="1">
      <alignment horizontal="center" vertical="center"/>
    </xf>
    <xf numFmtId="0" fontId="32" fillId="5" borderId="12"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4" fillId="5" borderId="20" xfId="0" applyFont="1" applyFill="1" applyBorder="1" applyAlignment="1">
      <alignment horizontal="center" vertical="center"/>
    </xf>
    <xf numFmtId="164" fontId="31" fillId="5" borderId="12" xfId="1" applyNumberFormat="1" applyFont="1" applyFill="1" applyBorder="1" applyAlignment="1">
      <alignment horizontal="center" vertical="center"/>
    </xf>
    <xf numFmtId="164" fontId="31" fillId="5" borderId="3" xfId="1" applyNumberFormat="1" applyFont="1" applyFill="1" applyBorder="1" applyAlignment="1">
      <alignment horizontal="center" vertical="center"/>
    </xf>
    <xf numFmtId="164" fontId="31" fillId="5" borderId="8" xfId="1" applyNumberFormat="1" applyFont="1" applyFill="1" applyBorder="1" applyAlignment="1">
      <alignment horizontal="center" vertical="center"/>
    </xf>
    <xf numFmtId="0" fontId="4" fillId="5" borderId="21" xfId="0" applyFont="1" applyFill="1" applyBorder="1" applyAlignment="1">
      <alignment horizontal="center" vertical="center"/>
    </xf>
    <xf numFmtId="164" fontId="31" fillId="5" borderId="6" xfId="1" applyNumberFormat="1" applyFont="1" applyFill="1" applyBorder="1" applyAlignment="1">
      <alignment horizontal="center" vertical="center"/>
    </xf>
    <xf numFmtId="164" fontId="31" fillId="5" borderId="0" xfId="1" applyNumberFormat="1" applyFont="1" applyFill="1" applyBorder="1" applyAlignment="1">
      <alignment horizontal="center" vertical="center"/>
    </xf>
    <xf numFmtId="164" fontId="31" fillId="5" borderId="7" xfId="1" applyNumberFormat="1" applyFont="1" applyFill="1" applyBorder="1" applyAlignment="1">
      <alignment horizontal="center" vertical="center"/>
    </xf>
    <xf numFmtId="164" fontId="31" fillId="5" borderId="0" xfId="1" applyNumberFormat="1" applyFont="1" applyFill="1" applyBorder="1" applyAlignment="1">
      <alignment horizontal="center" vertical="center" wrapText="1"/>
    </xf>
    <xf numFmtId="164" fontId="31" fillId="5" borderId="6" xfId="1" applyNumberFormat="1" applyFont="1" applyFill="1" applyBorder="1" applyAlignment="1">
      <alignment horizontal="center" vertical="center" wrapText="1"/>
    </xf>
    <xf numFmtId="164" fontId="32" fillId="5" borderId="0" xfId="1" applyNumberFormat="1" applyFont="1" applyFill="1" applyBorder="1" applyAlignment="1">
      <alignment horizontal="center" vertical="center" wrapText="1"/>
    </xf>
    <xf numFmtId="164" fontId="31" fillId="5" borderId="7" xfId="1" applyNumberFormat="1" applyFont="1" applyFill="1" applyBorder="1" applyAlignment="1">
      <alignment horizontal="center" vertical="center" wrapText="1"/>
    </xf>
    <xf numFmtId="164" fontId="32" fillId="5" borderId="6" xfId="1" applyNumberFormat="1" applyFont="1" applyFill="1" applyBorder="1" applyAlignment="1">
      <alignment horizontal="center" vertical="center" wrapText="1"/>
    </xf>
    <xf numFmtId="0" fontId="4" fillId="5" borderId="22" xfId="0" applyFont="1" applyFill="1" applyBorder="1" applyAlignment="1">
      <alignment horizontal="center" vertical="center"/>
    </xf>
    <xf numFmtId="164" fontId="31" fillId="5" borderId="9" xfId="1" applyNumberFormat="1" applyFont="1" applyFill="1" applyBorder="1" applyAlignment="1">
      <alignment horizontal="center" vertical="center" wrapText="1"/>
    </xf>
    <xf numFmtId="164" fontId="31" fillId="5" borderId="1" xfId="1" applyNumberFormat="1" applyFont="1" applyFill="1" applyBorder="1" applyAlignment="1">
      <alignment horizontal="center" vertical="center" wrapText="1"/>
    </xf>
    <xf numFmtId="164" fontId="31" fillId="5" borderId="10" xfId="1" applyNumberFormat="1" applyFont="1" applyFill="1" applyBorder="1" applyAlignment="1">
      <alignment horizontal="center" vertical="center" wrapText="1"/>
    </xf>
    <xf numFmtId="0" fontId="15" fillId="5" borderId="2" xfId="5" applyFont="1" applyFill="1" applyBorder="1" applyAlignment="1">
      <alignment horizontal="center" vertical="center" wrapText="1"/>
    </xf>
    <xf numFmtId="3" fontId="16" fillId="0" borderId="3" xfId="5" applyNumberFormat="1" applyFont="1" applyBorder="1" applyAlignment="1">
      <alignment horizontal="center" vertical="center"/>
    </xf>
    <xf numFmtId="3" fontId="16" fillId="0" borderId="0" xfId="5" applyNumberFormat="1" applyFont="1" applyAlignment="1">
      <alignment horizontal="center" vertical="center"/>
    </xf>
    <xf numFmtId="0" fontId="16" fillId="0" borderId="0" xfId="5" applyFont="1" applyAlignment="1">
      <alignment horizontal="center" vertical="center"/>
    </xf>
    <xf numFmtId="3" fontId="16" fillId="0" borderId="1" xfId="5" applyNumberFormat="1" applyFont="1" applyBorder="1" applyAlignment="1">
      <alignment horizontal="center" vertical="center"/>
    </xf>
    <xf numFmtId="164" fontId="15" fillId="0" borderId="0" xfId="5" applyNumberFormat="1" applyFont="1" applyAlignment="1">
      <alignment horizontal="center" vertical="center"/>
    </xf>
    <xf numFmtId="0" fontId="15" fillId="5" borderId="2" xfId="5" applyFont="1" applyFill="1" applyBorder="1" applyAlignment="1">
      <alignment vertical="center" wrapText="1"/>
    </xf>
    <xf numFmtId="164" fontId="15" fillId="0" borderId="8" xfId="5" applyNumberFormat="1" applyFont="1" applyBorder="1" applyAlignment="1">
      <alignment horizontal="center" vertical="center"/>
    </xf>
    <xf numFmtId="164" fontId="32" fillId="3" borderId="5" xfId="1"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3" xfId="5" applyFont="1" applyFill="1" applyBorder="1" applyAlignment="1">
      <alignment horizontal="center" vertical="center" wrapText="1"/>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55" fillId="5" borderId="0" xfId="2" applyFont="1" applyFill="1" applyBorder="1" applyAlignment="1">
      <alignment horizontal="center" vertical="center" wrapText="1"/>
    </xf>
    <xf numFmtId="0" fontId="31" fillId="5" borderId="8" xfId="0" applyFont="1" applyFill="1" applyBorder="1" applyAlignment="1">
      <alignment horizontal="center" vertical="center" wrapText="1"/>
    </xf>
    <xf numFmtId="0" fontId="31" fillId="5" borderId="3" xfId="0" applyFont="1" applyFill="1" applyBorder="1" applyAlignment="1">
      <alignment horizontal="center" vertical="center" wrapText="1"/>
    </xf>
    <xf numFmtId="3" fontId="16" fillId="0" borderId="0" xfId="0" applyNumberFormat="1" applyFont="1" applyAlignment="1">
      <alignment horizontal="center"/>
    </xf>
    <xf numFmtId="3" fontId="16" fillId="0" borderId="0" xfId="0" applyNumberFormat="1" applyFont="1" applyAlignment="1">
      <alignment horizontal="center" wrapText="1"/>
    </xf>
    <xf numFmtId="164" fontId="16" fillId="0" borderId="1" xfId="1" applyNumberFormat="1" applyFont="1" applyFill="1" applyBorder="1" applyAlignment="1">
      <alignment horizontal="center" wrapText="1"/>
    </xf>
    <xf numFmtId="3" fontId="16" fillId="0" borderId="10" xfId="0" applyNumberFormat="1" applyFont="1" applyBorder="1" applyAlignment="1">
      <alignment horizontal="center"/>
    </xf>
    <xf numFmtId="3" fontId="16" fillId="0" borderId="1" xfId="0" applyNumberFormat="1" applyFont="1" applyBorder="1" applyAlignment="1">
      <alignment horizontal="center"/>
    </xf>
    <xf numFmtId="3" fontId="16" fillId="0" borderId="1" xfId="1" applyNumberFormat="1" applyFont="1" applyFill="1" applyBorder="1" applyAlignment="1">
      <alignment horizontal="center" wrapText="1"/>
    </xf>
    <xf numFmtId="3" fontId="32" fillId="0" borderId="3" xfId="0" applyNumberFormat="1" applyFont="1" applyBorder="1" applyAlignment="1">
      <alignment horizontal="right" vertical="center" wrapText="1"/>
    </xf>
    <xf numFmtId="3" fontId="0" fillId="5" borderId="0" xfId="0" applyNumberFormat="1" applyFill="1"/>
    <xf numFmtId="0" fontId="32" fillId="0" borderId="7" xfId="0" applyFont="1" applyBorder="1" applyAlignment="1">
      <alignment horizontal="right" vertical="center" wrapText="1"/>
    </xf>
    <xf numFmtId="9" fontId="31" fillId="0" borderId="5" xfId="0" applyNumberFormat="1" applyFont="1" applyBorder="1" applyAlignment="1">
      <alignment horizontal="right" vertical="center" wrapText="1"/>
    </xf>
    <xf numFmtId="0" fontId="31" fillId="0" borderId="4" xfId="0" applyFont="1" applyBorder="1" applyAlignment="1">
      <alignment horizontal="left" vertical="center" wrapText="1"/>
    </xf>
    <xf numFmtId="0" fontId="10" fillId="5" borderId="0" xfId="0" applyFont="1" applyFill="1" applyAlignment="1">
      <alignment horizontal="left" vertical="center"/>
    </xf>
    <xf numFmtId="164" fontId="32" fillId="5" borderId="1" xfId="1" applyNumberFormat="1" applyFont="1" applyFill="1" applyBorder="1" applyAlignment="1">
      <alignment horizontal="center" vertical="center" wrapText="1"/>
    </xf>
    <xf numFmtId="164" fontId="32" fillId="5" borderId="3" xfId="1" applyNumberFormat="1" applyFont="1" applyFill="1" applyBorder="1" applyAlignment="1">
      <alignment horizontal="center" vertical="center" wrapText="1"/>
    </xf>
    <xf numFmtId="164" fontId="31" fillId="5" borderId="3" xfId="1" applyNumberFormat="1" applyFont="1" applyFill="1" applyBorder="1" applyAlignment="1">
      <alignment horizontal="center" vertical="center" wrapText="1"/>
    </xf>
    <xf numFmtId="164" fontId="31" fillId="5" borderId="8" xfId="1" applyNumberFormat="1" applyFont="1" applyFill="1" applyBorder="1" applyAlignment="1">
      <alignment horizontal="center" vertical="center" wrapText="1"/>
    </xf>
    <xf numFmtId="0" fontId="32" fillId="5" borderId="8" xfId="0" applyFont="1" applyFill="1" applyBorder="1" applyAlignment="1">
      <alignment horizontal="center" vertical="center" wrapText="1"/>
    </xf>
    <xf numFmtId="164" fontId="32" fillId="0" borderId="0" xfId="1" applyNumberFormat="1" applyFont="1" applyAlignment="1">
      <alignment horizontal="center" vertical="center"/>
    </xf>
    <xf numFmtId="164" fontId="32" fillId="0" borderId="2" xfId="1" applyNumberFormat="1" applyFont="1" applyBorder="1" applyAlignment="1">
      <alignment horizontal="center" vertical="center"/>
    </xf>
    <xf numFmtId="1" fontId="16" fillId="0" borderId="6" xfId="0" applyNumberFormat="1" applyFont="1" applyBorder="1" applyAlignment="1">
      <alignment horizontal="center" vertical="center"/>
    </xf>
    <xf numFmtId="0" fontId="79" fillId="5" borderId="0" xfId="0" applyFont="1" applyFill="1" applyAlignment="1">
      <alignment vertical="center"/>
    </xf>
    <xf numFmtId="16" fontId="0" fillId="5" borderId="0" xfId="0" applyNumberFormat="1" applyFill="1" applyAlignment="1">
      <alignment vertical="center"/>
    </xf>
    <xf numFmtId="0" fontId="50" fillId="5" borderId="0" xfId="0" applyFont="1" applyFill="1" applyAlignment="1">
      <alignment horizontal="center" vertical="center" wrapText="1"/>
    </xf>
    <xf numFmtId="164" fontId="0" fillId="5" borderId="0" xfId="0" applyNumberFormat="1" applyFill="1" applyAlignment="1">
      <alignment horizontal="center" vertical="center"/>
    </xf>
    <xf numFmtId="0" fontId="5" fillId="2" borderId="0" xfId="0" applyFont="1" applyFill="1" applyAlignment="1">
      <alignment vertical="center"/>
    </xf>
    <xf numFmtId="0" fontId="32" fillId="5" borderId="3" xfId="0" applyFont="1" applyFill="1" applyBorder="1" applyAlignment="1">
      <alignment horizontal="left" vertical="center"/>
    </xf>
    <xf numFmtId="164" fontId="31" fillId="5" borderId="11" xfId="1" applyNumberFormat="1" applyFont="1" applyFill="1" applyBorder="1" applyAlignment="1">
      <alignment horizontal="center" vertical="center"/>
    </xf>
    <xf numFmtId="164" fontId="31" fillId="5" borderId="11" xfId="1" applyNumberFormat="1" applyFont="1" applyFill="1" applyBorder="1" applyAlignment="1">
      <alignment horizontal="center" vertical="center" wrapText="1"/>
    </xf>
    <xf numFmtId="0" fontId="0" fillId="2" borderId="11" xfId="0" applyFill="1" applyBorder="1" applyAlignment="1">
      <alignment vertical="center"/>
    </xf>
    <xf numFmtId="0" fontId="0" fillId="5" borderId="1" xfId="0" applyFill="1" applyBorder="1"/>
    <xf numFmtId="0" fontId="0" fillId="5" borderId="10" xfId="0" applyFill="1" applyBorder="1"/>
    <xf numFmtId="0" fontId="12" fillId="13" borderId="21" xfId="0" applyFont="1" applyFill="1" applyBorder="1" applyAlignment="1">
      <alignment vertical="center"/>
    </xf>
    <xf numFmtId="0" fontId="16" fillId="13" borderId="20" xfId="0" applyFont="1" applyFill="1" applyBorder="1" applyAlignment="1">
      <alignment vertical="center"/>
    </xf>
    <xf numFmtId="0" fontId="16" fillId="13" borderId="21" xfId="0" applyFont="1" applyFill="1" applyBorder="1" applyAlignment="1">
      <alignment vertical="center"/>
    </xf>
    <xf numFmtId="0" fontId="16" fillId="13" borderId="10" xfId="0" applyFont="1" applyFill="1" applyBorder="1" applyAlignment="1">
      <alignment horizontal="center" vertical="center"/>
    </xf>
    <xf numFmtId="0" fontId="14" fillId="13" borderId="20" xfId="0" applyFont="1" applyFill="1" applyBorder="1" applyAlignment="1">
      <alignment horizontal="center" vertical="center"/>
    </xf>
    <xf numFmtId="0" fontId="17" fillId="13" borderId="21" xfId="0" applyFont="1" applyFill="1" applyBorder="1" applyAlignment="1">
      <alignment vertical="center"/>
    </xf>
    <xf numFmtId="0" fontId="39" fillId="13" borderId="20" xfId="0" applyFont="1" applyFill="1" applyBorder="1" applyAlignment="1">
      <alignment horizontal="center" vertical="center"/>
    </xf>
    <xf numFmtId="0" fontId="39" fillId="13" borderId="22" xfId="0" applyFont="1" applyFill="1" applyBorder="1" applyAlignment="1">
      <alignment horizontal="center" vertical="center"/>
    </xf>
    <xf numFmtId="1" fontId="16" fillId="0" borderId="9" xfId="0" applyNumberFormat="1" applyFont="1" applyBorder="1" applyAlignment="1">
      <alignment horizontal="center" vertical="center"/>
    </xf>
    <xf numFmtId="164" fontId="16" fillId="3" borderId="10" xfId="1" applyNumberFormat="1" applyFont="1" applyFill="1" applyBorder="1" applyAlignment="1">
      <alignment horizontal="center" vertical="center"/>
    </xf>
    <xf numFmtId="0" fontId="38" fillId="13" borderId="20" xfId="0" applyFont="1" applyFill="1" applyBorder="1" applyAlignment="1">
      <alignment horizontal="center" vertical="center"/>
    </xf>
    <xf numFmtId="0" fontId="16" fillId="0" borderId="0" xfId="0" applyFont="1" applyAlignment="1">
      <alignment horizontal="left" vertical="center"/>
    </xf>
    <xf numFmtId="164" fontId="32" fillId="5" borderId="7" xfId="1" applyNumberFormat="1" applyFont="1" applyFill="1" applyBorder="1" applyAlignment="1">
      <alignment horizontal="center" vertical="center" wrapText="1"/>
    </xf>
    <xf numFmtId="0" fontId="80" fillId="22" borderId="0" xfId="0" applyFont="1" applyFill="1" applyAlignment="1">
      <alignment horizontal="center" vertical="center"/>
    </xf>
    <xf numFmtId="0" fontId="51" fillId="23" borderId="0" xfId="0" applyFont="1" applyFill="1" applyAlignment="1">
      <alignment horizontal="center" vertical="center"/>
    </xf>
    <xf numFmtId="0" fontId="80" fillId="22" borderId="0" xfId="0" applyFont="1" applyFill="1" applyAlignment="1">
      <alignment horizontal="left" vertical="center"/>
    </xf>
    <xf numFmtId="0" fontId="51" fillId="23" borderId="0" xfId="0" applyFont="1" applyFill="1" applyAlignment="1">
      <alignment horizontal="left" vertical="center"/>
    </xf>
    <xf numFmtId="164" fontId="33" fillId="13" borderId="20" xfId="1" applyNumberFormat="1" applyFont="1" applyFill="1" applyBorder="1" applyAlignment="1">
      <alignment horizontal="center" vertical="center" wrapText="1"/>
    </xf>
    <xf numFmtId="164" fontId="35" fillId="13" borderId="22" xfId="1" applyNumberFormat="1" applyFont="1" applyFill="1" applyBorder="1" applyAlignment="1">
      <alignment horizontal="center" vertical="center" wrapText="1"/>
    </xf>
    <xf numFmtId="0" fontId="38" fillId="14" borderId="20" xfId="0" applyFont="1" applyFill="1" applyBorder="1" applyAlignment="1">
      <alignment horizontal="center" vertical="center"/>
    </xf>
    <xf numFmtId="0" fontId="38" fillId="14" borderId="21" xfId="0" applyFont="1" applyFill="1" applyBorder="1" applyAlignment="1">
      <alignment horizontal="center" vertical="center"/>
    </xf>
    <xf numFmtId="0" fontId="14" fillId="14" borderId="21" xfId="0" applyFont="1" applyFill="1" applyBorder="1" applyAlignment="1">
      <alignment horizontal="center" vertical="center"/>
    </xf>
    <xf numFmtId="164" fontId="37" fillId="14" borderId="21" xfId="1" applyNumberFormat="1" applyFont="1" applyFill="1" applyBorder="1" applyAlignment="1">
      <alignment horizontal="center" vertical="center" wrapText="1"/>
    </xf>
    <xf numFmtId="0" fontId="38" fillId="14" borderId="22" xfId="0" applyFont="1" applyFill="1" applyBorder="1" applyAlignment="1">
      <alignment horizontal="center" vertical="center"/>
    </xf>
    <xf numFmtId="164" fontId="16" fillId="15" borderId="21" xfId="0" applyNumberFormat="1" applyFont="1" applyFill="1" applyBorder="1" applyAlignment="1">
      <alignment horizontal="center" vertical="center"/>
    </xf>
    <xf numFmtId="0" fontId="61" fillId="5" borderId="2" xfId="0" applyFont="1" applyFill="1" applyBorder="1" applyAlignment="1">
      <alignment horizontal="center" vertical="center" wrapText="1"/>
    </xf>
    <xf numFmtId="0" fontId="72" fillId="0" borderId="3" xfId="0" applyFont="1" applyBorder="1" applyAlignment="1">
      <alignment horizontal="center" vertical="center"/>
    </xf>
    <xf numFmtId="164" fontId="72" fillId="0" borderId="3" xfId="1" applyNumberFormat="1" applyFont="1" applyFill="1" applyBorder="1" applyAlignment="1">
      <alignment horizontal="center" vertical="center"/>
    </xf>
    <xf numFmtId="164" fontId="72" fillId="0" borderId="0" xfId="1" applyNumberFormat="1" applyFont="1" applyFill="1" applyBorder="1" applyAlignment="1">
      <alignment horizontal="center" vertical="center"/>
    </xf>
    <xf numFmtId="0" fontId="72" fillId="0" borderId="1" xfId="0" applyFont="1" applyBorder="1" applyAlignment="1">
      <alignment horizontal="center" vertical="center"/>
    </xf>
    <xf numFmtId="164" fontId="72" fillId="0" borderId="1" xfId="1" applyNumberFormat="1" applyFont="1" applyFill="1" applyBorder="1" applyAlignment="1">
      <alignment horizontal="center" vertical="center"/>
    </xf>
    <xf numFmtId="0" fontId="73" fillId="0" borderId="3" xfId="0" applyFont="1" applyBorder="1" applyAlignment="1">
      <alignment horizontal="center" vertical="center"/>
    </xf>
    <xf numFmtId="164" fontId="73" fillId="0" borderId="8" xfId="0" applyNumberFormat="1" applyFont="1" applyBorder="1" applyAlignment="1">
      <alignment horizontal="center" vertical="center"/>
    </xf>
    <xf numFmtId="3" fontId="72" fillId="0" borderId="1" xfId="0" applyNumberFormat="1" applyFont="1" applyBorder="1" applyAlignment="1">
      <alignment horizontal="center" vertical="center"/>
    </xf>
    <xf numFmtId="164" fontId="72" fillId="0" borderId="10" xfId="0" applyNumberFormat="1" applyFont="1" applyBorder="1" applyAlignment="1">
      <alignment horizontal="center" vertical="center"/>
    </xf>
    <xf numFmtId="0" fontId="73" fillId="0" borderId="1" xfId="0" applyFont="1" applyBorder="1" applyAlignment="1">
      <alignment horizontal="center" vertical="center"/>
    </xf>
    <xf numFmtId="164" fontId="73" fillId="0" borderId="5" xfId="0" applyNumberFormat="1" applyFont="1" applyBorder="1" applyAlignment="1">
      <alignment horizontal="center" vertical="center"/>
    </xf>
    <xf numFmtId="164" fontId="72" fillId="0" borderId="5" xfId="0" applyNumberFormat="1" applyFont="1" applyBorder="1" applyAlignment="1">
      <alignment horizontal="center" vertical="center"/>
    </xf>
    <xf numFmtId="0" fontId="81" fillId="5" borderId="2" xfId="0" applyFont="1" applyFill="1" applyBorder="1" applyAlignment="1">
      <alignment horizontal="center" vertical="center" wrapText="1"/>
    </xf>
    <xf numFmtId="1" fontId="74" fillId="0" borderId="0" xfId="1" applyNumberFormat="1" applyFont="1" applyFill="1" applyBorder="1" applyAlignment="1">
      <alignment horizontal="center" vertical="center"/>
    </xf>
    <xf numFmtId="164" fontId="74" fillId="0" borderId="0" xfId="1" applyNumberFormat="1" applyFont="1" applyFill="1" applyBorder="1" applyAlignment="1">
      <alignment horizontal="center" vertical="center"/>
    </xf>
    <xf numFmtId="3" fontId="82" fillId="0" borderId="2" xfId="0" applyNumberFormat="1" applyFont="1" applyBorder="1" applyAlignment="1">
      <alignment horizontal="center" vertical="center"/>
    </xf>
    <xf numFmtId="164" fontId="82" fillId="0" borderId="5" xfId="1" applyNumberFormat="1" applyFont="1" applyFill="1" applyBorder="1" applyAlignment="1">
      <alignment horizontal="center" vertical="center"/>
    </xf>
    <xf numFmtId="0" fontId="39" fillId="15" borderId="21" xfId="0" applyFont="1" applyFill="1" applyBorder="1" applyAlignment="1">
      <alignment horizontal="center" vertical="center"/>
    </xf>
    <xf numFmtId="0" fontId="38" fillId="15" borderId="21" xfId="0" applyFont="1" applyFill="1" applyBorder="1" applyAlignment="1">
      <alignment horizontal="center" vertical="center"/>
    </xf>
    <xf numFmtId="0" fontId="14" fillId="15" borderId="21" xfId="0" applyFont="1" applyFill="1" applyBorder="1" applyAlignment="1">
      <alignment horizontal="center" vertical="center"/>
    </xf>
    <xf numFmtId="0" fontId="38" fillId="15" borderId="22" xfId="0" applyFont="1" applyFill="1" applyBorder="1" applyAlignment="1">
      <alignment horizontal="center" vertical="center"/>
    </xf>
    <xf numFmtId="164" fontId="40" fillId="15" borderId="21" xfId="0" applyNumberFormat="1" applyFont="1" applyFill="1" applyBorder="1" applyAlignment="1">
      <alignment horizontal="center" vertical="center"/>
    </xf>
    <xf numFmtId="0" fontId="38" fillId="13" borderId="22" xfId="0" applyFont="1" applyFill="1" applyBorder="1" applyAlignment="1">
      <alignment horizontal="center" vertical="center"/>
    </xf>
    <xf numFmtId="0" fontId="73" fillId="5" borderId="0" xfId="0" applyFont="1" applyFill="1" applyAlignment="1">
      <alignment horizontal="center" vertical="center"/>
    </xf>
    <xf numFmtId="164" fontId="72" fillId="0" borderId="3" xfId="0" applyNumberFormat="1" applyFont="1" applyBorder="1" applyAlignment="1">
      <alignment horizontal="center" vertical="center"/>
    </xf>
    <xf numFmtId="164" fontId="72" fillId="0" borderId="0" xfId="0" applyNumberFormat="1" applyFont="1" applyAlignment="1">
      <alignment horizontal="center" vertical="center"/>
    </xf>
    <xf numFmtId="3" fontId="72" fillId="0" borderId="0" xfId="0" applyNumberFormat="1" applyFont="1" applyAlignment="1">
      <alignment horizontal="center" vertical="center"/>
    </xf>
    <xf numFmtId="164" fontId="72" fillId="0" borderId="1" xfId="0" applyNumberFormat="1" applyFont="1" applyBorder="1" applyAlignment="1">
      <alignment horizontal="center" vertical="center"/>
    </xf>
    <xf numFmtId="3" fontId="73" fillId="0" borderId="0" xfId="0" applyNumberFormat="1" applyFont="1" applyAlignment="1">
      <alignment horizontal="center" vertical="center"/>
    </xf>
    <xf numFmtId="164" fontId="73" fillId="0" borderId="7" xfId="0" applyNumberFormat="1" applyFont="1" applyBorder="1" applyAlignment="1">
      <alignment horizontal="center" vertical="center"/>
    </xf>
    <xf numFmtId="164" fontId="74" fillId="0" borderId="3" xfId="1" applyNumberFormat="1" applyFont="1" applyFill="1" applyBorder="1" applyAlignment="1">
      <alignment horizontal="center" vertical="center" wrapText="1"/>
    </xf>
    <xf numFmtId="164" fontId="74" fillId="0" borderId="0" xfId="1" applyNumberFormat="1" applyFont="1" applyFill="1" applyBorder="1" applyAlignment="1">
      <alignment horizontal="center" vertical="center" wrapText="1"/>
    </xf>
    <xf numFmtId="164" fontId="74" fillId="0" borderId="1" xfId="1" applyNumberFormat="1" applyFont="1" applyFill="1" applyBorder="1" applyAlignment="1">
      <alignment horizontal="center" vertical="center" wrapText="1"/>
    </xf>
    <xf numFmtId="3" fontId="82" fillId="0" borderId="1" xfId="0" applyNumberFormat="1" applyFont="1" applyBorder="1" applyAlignment="1">
      <alignment horizontal="center" vertical="center"/>
    </xf>
    <xf numFmtId="164" fontId="82" fillId="0" borderId="5" xfId="1" applyNumberFormat="1" applyFont="1" applyFill="1" applyBorder="1" applyAlignment="1">
      <alignment horizontal="center" vertical="center" wrapText="1"/>
    </xf>
    <xf numFmtId="164" fontId="74" fillId="0" borderId="10" xfId="1" applyNumberFormat="1" applyFont="1" applyFill="1" applyBorder="1" applyAlignment="1">
      <alignment horizontal="center" vertical="center" wrapText="1"/>
    </xf>
    <xf numFmtId="164" fontId="82" fillId="0" borderId="10" xfId="1" applyNumberFormat="1" applyFont="1" applyFill="1" applyBorder="1" applyAlignment="1">
      <alignment horizontal="center" vertical="center" wrapText="1"/>
    </xf>
    <xf numFmtId="0" fontId="72" fillId="5" borderId="2" xfId="0" applyFont="1" applyFill="1" applyBorder="1" applyAlignment="1">
      <alignment horizontal="center"/>
    </xf>
    <xf numFmtId="3" fontId="72" fillId="0" borderId="3" xfId="0" applyNumberFormat="1" applyFont="1" applyBorder="1" applyAlignment="1">
      <alignment horizontal="center"/>
    </xf>
    <xf numFmtId="164" fontId="72" fillId="0" borderId="3" xfId="1" applyNumberFormat="1" applyFont="1" applyFill="1" applyBorder="1" applyAlignment="1">
      <alignment horizontal="center" wrapText="1"/>
    </xf>
    <xf numFmtId="3" fontId="72" fillId="0" borderId="0" xfId="0" applyNumberFormat="1" applyFont="1" applyAlignment="1">
      <alignment horizontal="center"/>
    </xf>
    <xf numFmtId="164" fontId="72" fillId="0" borderId="0" xfId="1" applyNumberFormat="1" applyFont="1" applyFill="1" applyBorder="1" applyAlignment="1">
      <alignment horizontal="center" wrapText="1"/>
    </xf>
    <xf numFmtId="3" fontId="72" fillId="0" borderId="0" xfId="0" applyNumberFormat="1" applyFont="1" applyAlignment="1">
      <alignment horizontal="center" wrapText="1"/>
    </xf>
    <xf numFmtId="3" fontId="72" fillId="0" borderId="1" xfId="0" applyNumberFormat="1" applyFont="1" applyBorder="1" applyAlignment="1">
      <alignment horizontal="center"/>
    </xf>
    <xf numFmtId="164" fontId="72" fillId="0" borderId="1" xfId="1" applyNumberFormat="1" applyFont="1" applyFill="1" applyBorder="1" applyAlignment="1">
      <alignment horizontal="center" wrapText="1"/>
    </xf>
    <xf numFmtId="0" fontId="32" fillId="5" borderId="12" xfId="0" applyFont="1" applyFill="1" applyBorder="1" applyAlignment="1">
      <alignment horizontal="left" vertical="center"/>
    </xf>
    <xf numFmtId="1" fontId="32" fillId="5" borderId="3" xfId="0" applyNumberFormat="1" applyFont="1" applyFill="1" applyBorder="1" applyAlignment="1">
      <alignment horizontal="center" vertical="center"/>
    </xf>
    <xf numFmtId="0" fontId="32" fillId="5" borderId="3" xfId="0" applyFont="1" applyFill="1" applyBorder="1" applyAlignment="1">
      <alignment horizontal="center" vertical="center"/>
    </xf>
    <xf numFmtId="164" fontId="32" fillId="5" borderId="3" xfId="1" applyNumberFormat="1" applyFont="1" applyFill="1" applyBorder="1" applyAlignment="1">
      <alignment horizontal="center" vertical="center"/>
    </xf>
    <xf numFmtId="0" fontId="16" fillId="5" borderId="3" xfId="0" applyFont="1" applyFill="1" applyBorder="1" applyAlignment="1">
      <alignment horizontal="center" vertical="center"/>
    </xf>
    <xf numFmtId="1" fontId="32" fillId="5" borderId="3" xfId="1" applyNumberFormat="1" applyFont="1" applyFill="1" applyBorder="1" applyAlignment="1">
      <alignment horizontal="center" vertical="center"/>
    </xf>
    <xf numFmtId="1" fontId="16" fillId="5" borderId="3" xfId="0" applyNumberFormat="1" applyFont="1" applyFill="1" applyBorder="1" applyAlignment="1">
      <alignment horizontal="center" vertical="center"/>
    </xf>
    <xf numFmtId="164" fontId="32" fillId="5" borderId="8" xfId="1" applyNumberFormat="1" applyFont="1" applyFill="1" applyBorder="1" applyAlignment="1">
      <alignment horizontal="center" vertical="center"/>
    </xf>
    <xf numFmtId="0" fontId="14" fillId="5" borderId="21" xfId="0" applyFont="1" applyFill="1" applyBorder="1" applyAlignment="1">
      <alignment horizontal="center" vertical="center"/>
    </xf>
    <xf numFmtId="0" fontId="32" fillId="5" borderId="6" xfId="0" applyFont="1" applyFill="1" applyBorder="1" applyAlignment="1">
      <alignment horizontal="left" vertical="center"/>
    </xf>
    <xf numFmtId="1" fontId="32" fillId="5" borderId="0" xfId="0" applyNumberFormat="1" applyFont="1" applyFill="1" applyAlignment="1">
      <alignment horizontal="center" vertical="center"/>
    </xf>
    <xf numFmtId="164" fontId="32" fillId="5" borderId="0" xfId="1" applyNumberFormat="1" applyFont="1" applyFill="1" applyBorder="1" applyAlignment="1">
      <alignment horizontal="center" vertical="center"/>
    </xf>
    <xf numFmtId="1" fontId="32" fillId="5" borderId="0" xfId="1" applyNumberFormat="1" applyFont="1" applyFill="1" applyBorder="1" applyAlignment="1">
      <alignment horizontal="center" vertical="center"/>
    </xf>
    <xf numFmtId="164" fontId="32" fillId="5" borderId="7" xfId="1" applyNumberFormat="1" applyFont="1" applyFill="1" applyBorder="1" applyAlignment="1">
      <alignment horizontal="center" vertical="center"/>
    </xf>
    <xf numFmtId="0" fontId="38" fillId="5" borderId="21" xfId="0" applyFont="1" applyFill="1" applyBorder="1" applyAlignment="1">
      <alignment horizontal="center" vertical="center"/>
    </xf>
    <xf numFmtId="0" fontId="40" fillId="5" borderId="21" xfId="0" applyFont="1" applyFill="1" applyBorder="1" applyAlignment="1">
      <alignment horizontal="center" vertical="center"/>
    </xf>
    <xf numFmtId="0" fontId="16" fillId="5" borderId="21" xfId="0" applyFont="1" applyFill="1" applyBorder="1" applyAlignment="1">
      <alignment horizontal="center" vertical="center"/>
    </xf>
    <xf numFmtId="0" fontId="16" fillId="5" borderId="22" xfId="0" applyFont="1" applyFill="1" applyBorder="1" applyAlignment="1">
      <alignment horizontal="center" vertical="center"/>
    </xf>
    <xf numFmtId="0" fontId="31" fillId="5" borderId="4" xfId="0" applyFont="1" applyFill="1" applyBorder="1" applyAlignment="1">
      <alignment horizontal="left" vertical="center" wrapText="1"/>
    </xf>
    <xf numFmtId="164" fontId="32" fillId="5" borderId="2" xfId="1" applyNumberFormat="1" applyFont="1" applyFill="1" applyBorder="1" applyAlignment="1">
      <alignment horizontal="center" vertical="center"/>
    </xf>
    <xf numFmtId="164" fontId="32" fillId="5" borderId="5" xfId="1" applyNumberFormat="1" applyFont="1" applyFill="1" applyBorder="1" applyAlignment="1">
      <alignment horizontal="center" vertical="center"/>
    </xf>
    <xf numFmtId="0" fontId="31" fillId="5" borderId="9" xfId="0" applyFont="1" applyFill="1" applyBorder="1" applyAlignment="1">
      <alignment horizontal="left" vertical="center"/>
    </xf>
    <xf numFmtId="1" fontId="31" fillId="5" borderId="1" xfId="0" applyNumberFormat="1" applyFont="1" applyFill="1" applyBorder="1" applyAlignment="1">
      <alignment horizontal="center" vertical="center"/>
    </xf>
    <xf numFmtId="164" fontId="31" fillId="5" borderId="1" xfId="1" applyNumberFormat="1" applyFont="1" applyFill="1" applyBorder="1" applyAlignment="1">
      <alignment horizontal="center" vertical="center"/>
    </xf>
    <xf numFmtId="164" fontId="31" fillId="5" borderId="10" xfId="1" applyNumberFormat="1" applyFont="1" applyFill="1" applyBorder="1" applyAlignment="1">
      <alignment horizontal="center" vertical="center"/>
    </xf>
    <xf numFmtId="166" fontId="32" fillId="5" borderId="3" xfId="8" applyNumberFormat="1" applyFont="1" applyFill="1" applyBorder="1" applyAlignment="1">
      <alignment horizontal="center" vertical="center"/>
    </xf>
    <xf numFmtId="166" fontId="16" fillId="5" borderId="3" xfId="8" applyNumberFormat="1" applyFont="1" applyFill="1" applyBorder="1" applyAlignment="1">
      <alignment horizontal="center" vertical="center"/>
    </xf>
    <xf numFmtId="0" fontId="32" fillId="5" borderId="9" xfId="0" applyFont="1" applyFill="1" applyBorder="1" applyAlignment="1">
      <alignment horizontal="left" vertical="center"/>
    </xf>
    <xf numFmtId="166" fontId="32" fillId="5" borderId="1" xfId="8" applyNumberFormat="1" applyFont="1" applyFill="1" applyBorder="1" applyAlignment="1">
      <alignment horizontal="center" vertical="center"/>
    </xf>
    <xf numFmtId="164" fontId="32" fillId="5" borderId="1" xfId="1" applyNumberFormat="1" applyFont="1" applyFill="1" applyBorder="1" applyAlignment="1">
      <alignment horizontal="center" vertical="center"/>
    </xf>
    <xf numFmtId="166" fontId="16" fillId="5" borderId="1" xfId="8" applyNumberFormat="1" applyFont="1" applyFill="1" applyBorder="1" applyAlignment="1">
      <alignment horizontal="center" vertical="center"/>
    </xf>
    <xf numFmtId="164" fontId="32" fillId="5" borderId="10" xfId="1" applyNumberFormat="1" applyFont="1" applyFill="1" applyBorder="1" applyAlignment="1">
      <alignment horizontal="center" vertical="center"/>
    </xf>
    <xf numFmtId="164" fontId="32" fillId="3" borderId="2" xfId="1" applyNumberFormat="1" applyFont="1" applyFill="1" applyBorder="1" applyAlignment="1">
      <alignment horizontal="center" vertical="center"/>
    </xf>
    <xf numFmtId="0" fontId="6" fillId="5" borderId="0" xfId="0" applyFont="1" applyFill="1" applyAlignment="1">
      <alignment horizontal="left" wrapText="1"/>
    </xf>
    <xf numFmtId="0" fontId="54" fillId="5" borderId="0" xfId="0" applyFont="1" applyFill="1" applyAlignment="1">
      <alignment vertical="center"/>
    </xf>
    <xf numFmtId="0" fontId="1" fillId="5" borderId="0" xfId="0" applyFont="1" applyFill="1" applyAlignment="1">
      <alignment horizontal="left" wrapText="1"/>
    </xf>
    <xf numFmtId="0" fontId="85" fillId="5" borderId="0" xfId="0" applyFont="1" applyFill="1" applyAlignment="1">
      <alignment vertical="center"/>
    </xf>
    <xf numFmtId="0" fontId="19" fillId="5" borderId="0" xfId="2" applyFont="1" applyFill="1"/>
    <xf numFmtId="166" fontId="32" fillId="5" borderId="0" xfId="8" applyNumberFormat="1" applyFont="1" applyFill="1" applyBorder="1" applyAlignment="1">
      <alignment horizontal="center" vertical="center"/>
    </xf>
    <xf numFmtId="166" fontId="16" fillId="5" borderId="0" xfId="8" applyNumberFormat="1" applyFont="1" applyFill="1" applyBorder="1" applyAlignment="1">
      <alignment horizontal="center" vertical="center"/>
    </xf>
    <xf numFmtId="0" fontId="19" fillId="0" borderId="0" xfId="2" applyFont="1"/>
    <xf numFmtId="164" fontId="0" fillId="5" borderId="0" xfId="1" applyNumberFormat="1" applyFont="1" applyFill="1"/>
    <xf numFmtId="0" fontId="1" fillId="5" borderId="0" xfId="0" applyFont="1" applyFill="1"/>
    <xf numFmtId="1" fontId="0" fillId="5" borderId="0" xfId="0" applyNumberFormat="1" applyFill="1"/>
    <xf numFmtId="0" fontId="32" fillId="0" borderId="3" xfId="1" applyNumberFormat="1" applyFont="1" applyFill="1" applyBorder="1" applyAlignment="1">
      <alignment horizontal="center" vertical="center" wrapText="1"/>
    </xf>
    <xf numFmtId="0" fontId="3" fillId="0" borderId="4" xfId="0" applyFont="1" applyBorder="1" applyAlignment="1">
      <alignment horizontal="left" vertical="center" wrapText="1"/>
    </xf>
    <xf numFmtId="0" fontId="31" fillId="0" borderId="2" xfId="1" applyNumberFormat="1" applyFont="1" applyFill="1" applyBorder="1" applyAlignment="1">
      <alignment horizontal="center" vertical="center" wrapText="1"/>
    </xf>
    <xf numFmtId="0" fontId="0" fillId="5" borderId="6" xfId="0" applyFill="1" applyBorder="1" applyAlignment="1">
      <alignment vertical="center"/>
    </xf>
    <xf numFmtId="0" fontId="11" fillId="12" borderId="5" xfId="2" applyFill="1" applyBorder="1" applyAlignment="1">
      <alignment horizontal="left" vertical="center" wrapText="1"/>
    </xf>
    <xf numFmtId="0" fontId="43" fillId="0" borderId="6" xfId="0" applyFont="1" applyBorder="1"/>
    <xf numFmtId="0" fontId="12" fillId="0" borderId="6" xfId="0" applyFont="1" applyBorder="1" applyAlignment="1">
      <alignment horizontal="center" vertical="center" wrapText="1"/>
    </xf>
    <xf numFmtId="0" fontId="12" fillId="0" borderId="0" xfId="0" applyFont="1" applyAlignment="1">
      <alignment vertical="center" wrapText="1"/>
    </xf>
    <xf numFmtId="0" fontId="13" fillId="0" borderId="7" xfId="0" applyFont="1" applyBorder="1" applyAlignment="1">
      <alignment vertical="center" wrapText="1"/>
    </xf>
    <xf numFmtId="0" fontId="9" fillId="0" borderId="11" xfId="0" applyFont="1" applyBorder="1" applyAlignment="1">
      <alignment horizontal="center"/>
    </xf>
    <xf numFmtId="3" fontId="7" fillId="0" borderId="2" xfId="0" applyNumberFormat="1" applyFont="1" applyBorder="1" applyAlignment="1">
      <alignment horizontal="center" vertical="center"/>
    </xf>
    <xf numFmtId="0" fontId="87" fillId="13" borderId="21" xfId="0" applyFont="1" applyFill="1" applyBorder="1" applyAlignment="1">
      <alignment horizontal="center" vertical="center"/>
    </xf>
    <xf numFmtId="0" fontId="88" fillId="13" borderId="21" xfId="0" applyFont="1" applyFill="1" applyBorder="1" applyAlignment="1">
      <alignment horizontal="center" vertical="center"/>
    </xf>
    <xf numFmtId="0" fontId="6" fillId="5" borderId="0" xfId="0" applyFont="1" applyFill="1"/>
    <xf numFmtId="0" fontId="89" fillId="5" borderId="9" xfId="0" applyFont="1" applyFill="1" applyBorder="1" applyAlignment="1">
      <alignment vertical="center" wrapText="1"/>
    </xf>
    <xf numFmtId="0" fontId="60" fillId="5" borderId="6" xfId="0" applyFont="1" applyFill="1" applyBorder="1" applyAlignment="1">
      <alignment horizontal="left" vertical="center"/>
    </xf>
    <xf numFmtId="164" fontId="1" fillId="5" borderId="7" xfId="0" applyNumberFormat="1" applyFont="1" applyFill="1" applyBorder="1" applyAlignment="1">
      <alignment horizontal="center"/>
    </xf>
    <xf numFmtId="0" fontId="7" fillId="5" borderId="8" xfId="0" applyFont="1" applyFill="1" applyBorder="1" applyAlignment="1">
      <alignment horizontal="center" vertical="center" wrapText="1"/>
    </xf>
    <xf numFmtId="164" fontId="16" fillId="0" borderId="8" xfId="1" applyNumberFormat="1" applyFont="1" applyFill="1" applyBorder="1" applyAlignment="1">
      <alignment horizontal="center" vertical="center" wrapText="1"/>
    </xf>
    <xf numFmtId="164" fontId="16" fillId="0" borderId="7" xfId="1"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16" fillId="5" borderId="1" xfId="0" applyFont="1" applyFill="1" applyBorder="1" applyAlignment="1">
      <alignment horizontal="center" vertical="center"/>
    </xf>
    <xf numFmtId="0" fontId="22" fillId="5" borderId="2"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60" fillId="5" borderId="6" xfId="0" applyFont="1" applyFill="1" applyBorder="1" applyAlignment="1">
      <alignment horizontal="left" vertical="center" wrapText="1"/>
    </xf>
    <xf numFmtId="164" fontId="1" fillId="5" borderId="10" xfId="0" applyNumberFormat="1" applyFont="1" applyFill="1" applyBorder="1" applyAlignment="1">
      <alignment horizontal="center"/>
    </xf>
    <xf numFmtId="164" fontId="7" fillId="5" borderId="10" xfId="0" applyNumberFormat="1" applyFont="1" applyFill="1" applyBorder="1" applyAlignment="1">
      <alignment horizontal="center"/>
    </xf>
    <xf numFmtId="0" fontId="1" fillId="5" borderId="0" xfId="0" applyFont="1" applyFill="1" applyAlignment="1">
      <alignment horizontal="left"/>
    </xf>
    <xf numFmtId="0" fontId="32" fillId="5" borderId="0" xfId="0" applyFont="1" applyFill="1"/>
    <xf numFmtId="164" fontId="1" fillId="5" borderId="0" xfId="0" applyNumberFormat="1" applyFont="1" applyFill="1" applyAlignment="1">
      <alignment horizontal="center"/>
    </xf>
    <xf numFmtId="0" fontId="89" fillId="5" borderId="12" xfId="0" applyFont="1" applyFill="1" applyBorder="1" applyAlignment="1">
      <alignment vertical="center" wrapText="1"/>
    </xf>
    <xf numFmtId="0" fontId="89" fillId="5" borderId="6" xfId="0" applyFont="1" applyFill="1" applyBorder="1" applyAlignment="1">
      <alignment vertical="center" wrapText="1"/>
    </xf>
    <xf numFmtId="0" fontId="22" fillId="5" borderId="9" xfId="0" applyFont="1" applyFill="1" applyBorder="1" applyAlignment="1">
      <alignment horizontal="left" vertical="center" wrapText="1"/>
    </xf>
    <xf numFmtId="3" fontId="31" fillId="5" borderId="1" xfId="0" applyNumberFormat="1" applyFont="1" applyFill="1" applyBorder="1" applyAlignment="1">
      <alignment horizontal="center" vertical="center"/>
    </xf>
    <xf numFmtId="164" fontId="7" fillId="5" borderId="1" xfId="1" applyNumberFormat="1" applyFont="1" applyFill="1" applyBorder="1" applyAlignment="1">
      <alignment horizontal="center" vertical="center"/>
    </xf>
    <xf numFmtId="0" fontId="7" fillId="5" borderId="1" xfId="1" applyNumberFormat="1" applyFont="1" applyFill="1" applyBorder="1" applyAlignment="1">
      <alignment horizontal="center" vertical="center"/>
    </xf>
    <xf numFmtId="0" fontId="7" fillId="5" borderId="1" xfId="0" applyFont="1" applyFill="1" applyBorder="1" applyAlignment="1">
      <alignment horizontal="center"/>
    </xf>
    <xf numFmtId="164" fontId="7" fillId="5" borderId="1" xfId="0" applyNumberFormat="1" applyFont="1" applyFill="1" applyBorder="1" applyAlignment="1">
      <alignment horizontal="center"/>
    </xf>
    <xf numFmtId="0" fontId="59" fillId="5" borderId="1" xfId="0" applyFont="1" applyFill="1" applyBorder="1" applyAlignment="1">
      <alignment horizontal="center" vertical="center" wrapText="1"/>
    </xf>
    <xf numFmtId="0" fontId="22" fillId="5" borderId="1" xfId="0" applyFont="1" applyFill="1" applyBorder="1" applyAlignment="1">
      <alignment horizontal="center" wrapText="1"/>
    </xf>
    <xf numFmtId="0" fontId="23" fillId="5" borderId="1" xfId="0" applyFont="1" applyFill="1" applyBorder="1" applyAlignment="1">
      <alignment horizontal="center" wrapText="1"/>
    </xf>
    <xf numFmtId="0" fontId="23" fillId="5" borderId="10" xfId="0" applyFont="1" applyFill="1" applyBorder="1" applyAlignment="1">
      <alignment horizontal="center" wrapText="1"/>
    </xf>
    <xf numFmtId="0" fontId="60" fillId="5" borderId="9" xfId="0" applyFont="1" applyFill="1" applyBorder="1" applyAlignment="1">
      <alignment horizontal="left" vertical="center" wrapText="1"/>
    </xf>
    <xf numFmtId="164" fontId="1" fillId="5" borderId="1" xfId="1" applyNumberFormat="1" applyFont="1" applyFill="1" applyBorder="1" applyAlignment="1">
      <alignment horizontal="center" vertical="center"/>
    </xf>
    <xf numFmtId="164" fontId="1" fillId="5" borderId="1" xfId="0" applyNumberFormat="1" applyFont="1" applyFill="1" applyBorder="1" applyAlignment="1">
      <alignment horizontal="center"/>
    </xf>
    <xf numFmtId="0" fontId="0" fillId="0" borderId="11" xfId="0" applyBorder="1" applyAlignment="1">
      <alignment horizontal="left"/>
    </xf>
    <xf numFmtId="0" fontId="45" fillId="5" borderId="11" xfId="0" applyFont="1" applyFill="1" applyBorder="1" applyAlignment="1">
      <alignment horizontal="left" vertical="center"/>
    </xf>
    <xf numFmtId="0" fontId="21" fillId="5" borderId="0" xfId="0" applyFont="1" applyFill="1" applyAlignment="1">
      <alignment horizontal="left" vertical="center" wrapText="1"/>
    </xf>
    <xf numFmtId="0" fontId="0" fillId="5" borderId="0" xfId="0" applyFill="1" applyAlignment="1">
      <alignment horizontal="center" vertical="center" wrapText="1"/>
    </xf>
    <xf numFmtId="0" fontId="63" fillId="5" borderId="0" xfId="0" applyFont="1" applyFill="1" applyAlignment="1">
      <alignment horizontal="left" vertical="center" wrapText="1"/>
    </xf>
    <xf numFmtId="0" fontId="45" fillId="5" borderId="11" xfId="0" applyFont="1" applyFill="1" applyBorder="1" applyAlignment="1">
      <alignment horizontal="center" vertical="center"/>
    </xf>
    <xf numFmtId="0" fontId="26" fillId="5" borderId="11" xfId="4" applyFont="1" applyFill="1" applyBorder="1" applyAlignment="1">
      <alignment vertical="center" wrapText="1"/>
    </xf>
    <xf numFmtId="0" fontId="27" fillId="5" borderId="0" xfId="0" applyFont="1" applyFill="1" applyAlignment="1">
      <alignment horizontal="left" vertical="center"/>
    </xf>
    <xf numFmtId="0" fontId="23" fillId="5" borderId="18" xfId="0" applyFont="1" applyFill="1" applyBorder="1" applyAlignment="1">
      <alignment vertical="center"/>
    </xf>
    <xf numFmtId="0" fontId="23" fillId="5" borderId="17" xfId="0" applyFont="1" applyFill="1" applyBorder="1" applyAlignment="1">
      <alignment vertical="center"/>
    </xf>
    <xf numFmtId="0" fontId="30" fillId="5" borderId="0" xfId="0" applyFont="1" applyFill="1" applyAlignment="1">
      <alignment horizontal="left" vertical="center" wrapText="1"/>
    </xf>
    <xf numFmtId="0" fontId="32"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0" fontId="32" fillId="5" borderId="2"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28" fillId="5" borderId="0" xfId="0" applyFont="1" applyFill="1" applyAlignment="1">
      <alignment horizontal="left" vertical="center" wrapText="1"/>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0" fillId="5" borderId="5" xfId="0" applyFill="1" applyBorder="1" applyAlignment="1">
      <alignment horizontal="center" vertical="center"/>
    </xf>
    <xf numFmtId="0" fontId="32" fillId="5" borderId="4" xfId="0" applyFont="1" applyFill="1" applyBorder="1" applyAlignment="1">
      <alignment horizontal="center" vertical="center" wrapText="1"/>
    </xf>
    <xf numFmtId="0" fontId="55" fillId="16" borderId="0" xfId="2" applyFont="1" applyFill="1" applyBorder="1" applyAlignment="1">
      <alignment horizontal="center" vertical="center" wrapText="1"/>
    </xf>
    <xf numFmtId="0" fontId="4" fillId="5" borderId="0" xfId="0" applyFont="1" applyFill="1" applyAlignment="1">
      <alignment horizontal="left" vertical="center" wrapText="1"/>
    </xf>
    <xf numFmtId="0" fontId="15" fillId="5" borderId="12"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0" xfId="0" applyFont="1" applyFill="1" applyAlignment="1">
      <alignment horizontal="center" vertical="center"/>
    </xf>
    <xf numFmtId="0" fontId="3" fillId="5" borderId="8"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7" xfId="0" applyFont="1" applyFill="1" applyBorder="1" applyAlignment="1">
      <alignment horizontal="center" vertical="center" wrapText="1"/>
    </xf>
    <xf numFmtId="0" fontId="7" fillId="13" borderId="20" xfId="0" applyFont="1" applyFill="1" applyBorder="1" applyAlignment="1">
      <alignment horizontal="center" vertical="center" wrapText="1"/>
    </xf>
    <xf numFmtId="0" fontId="7" fillId="13" borderId="21" xfId="0" applyFont="1" applyFill="1" applyBorder="1" applyAlignment="1">
      <alignment horizontal="center" vertical="center" wrapText="1"/>
    </xf>
    <xf numFmtId="0" fontId="7" fillId="13" borderId="2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0" xfId="0" applyFont="1" applyFill="1" applyBorder="1" applyAlignment="1">
      <alignment horizontal="center" vertical="center" wrapText="1"/>
    </xf>
    <xf numFmtId="0" fontId="4" fillId="5" borderId="0" xfId="0" applyFont="1" applyFill="1" applyAlignment="1">
      <alignment horizontal="center" vertical="center" wrapText="1"/>
    </xf>
    <xf numFmtId="0" fontId="3" fillId="5"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vertical="center" wrapText="1"/>
    </xf>
    <xf numFmtId="0" fontId="1" fillId="0" borderId="6" xfId="0" applyFont="1" applyBorder="1" applyAlignment="1">
      <alignment horizontal="left" vertical="center"/>
    </xf>
    <xf numFmtId="0" fontId="1" fillId="0" borderId="0" xfId="0" applyFont="1" applyAlignment="1">
      <alignment horizontal="left" vertical="center"/>
    </xf>
    <xf numFmtId="0" fontId="7" fillId="5" borderId="2"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3" fillId="5" borderId="3" xfId="0" applyFont="1" applyFill="1" applyBorder="1" applyAlignment="1">
      <alignment horizontal="center" vertical="center" wrapText="1"/>
    </xf>
    <xf numFmtId="0" fontId="73" fillId="5" borderId="8" xfId="0" applyFont="1" applyFill="1" applyBorder="1" applyAlignment="1">
      <alignment horizontal="center" vertical="center" wrapText="1"/>
    </xf>
    <xf numFmtId="0" fontId="73" fillId="5" borderId="1" xfId="0" applyFont="1" applyFill="1" applyBorder="1" applyAlignment="1">
      <alignment horizontal="center" vertical="center" wrapText="1"/>
    </xf>
    <xf numFmtId="0" fontId="73" fillId="5" borderId="10"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1" xfId="0" applyFont="1" applyFill="1" applyBorder="1" applyAlignment="1">
      <alignment horizontal="center" vertical="center"/>
    </xf>
    <xf numFmtId="0" fontId="61" fillId="5" borderId="3" xfId="0" applyFont="1" applyFill="1" applyBorder="1" applyAlignment="1">
      <alignment horizontal="center" vertical="center"/>
    </xf>
    <xf numFmtId="0" fontId="61" fillId="5" borderId="8" xfId="0" applyFont="1" applyFill="1" applyBorder="1" applyAlignment="1">
      <alignment horizontal="center" vertical="center"/>
    </xf>
    <xf numFmtId="0" fontId="61" fillId="5" borderId="1" xfId="0" applyFont="1" applyFill="1" applyBorder="1" applyAlignment="1">
      <alignment horizontal="center" vertical="center"/>
    </xf>
    <xf numFmtId="0" fontId="61" fillId="5" borderId="10" xfId="0" applyFont="1" applyFill="1" applyBorder="1" applyAlignment="1">
      <alignment horizontal="center" vertical="center"/>
    </xf>
    <xf numFmtId="0" fontId="61" fillId="5" borderId="0" xfId="0" applyFont="1" applyFill="1" applyAlignment="1">
      <alignment horizontal="center" vertical="center" wrapText="1"/>
    </xf>
    <xf numFmtId="0" fontId="32" fillId="5" borderId="0" xfId="0" applyFont="1" applyFill="1" applyAlignment="1">
      <alignment horizontal="left" vertical="center" wrapText="1"/>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61" fillId="5" borderId="2" xfId="0" applyFont="1" applyFill="1" applyBorder="1" applyAlignment="1">
      <alignment horizontal="center" vertical="center" wrapText="1"/>
    </xf>
    <xf numFmtId="0" fontId="7" fillId="14" borderId="20" xfId="0" applyFont="1" applyFill="1" applyBorder="1" applyAlignment="1">
      <alignment horizontal="center" vertical="center" wrapText="1"/>
    </xf>
    <xf numFmtId="0" fontId="7" fillId="14" borderId="22" xfId="0" applyFont="1" applyFill="1" applyBorder="1" applyAlignment="1">
      <alignment horizontal="center" vertical="center" wrapText="1"/>
    </xf>
    <xf numFmtId="0" fontId="28" fillId="5" borderId="0" xfId="0" applyFont="1" applyFill="1" applyAlignment="1">
      <alignment horizontal="left" vertical="center"/>
    </xf>
    <xf numFmtId="0" fontId="7" fillId="5" borderId="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6"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3" fillId="5" borderId="4" xfId="0" applyFont="1" applyFill="1" applyBorder="1" applyAlignment="1">
      <alignment horizontal="left" vertical="center"/>
    </xf>
    <xf numFmtId="0" fontId="3" fillId="5" borderId="2" xfId="0" applyFont="1" applyFill="1" applyBorder="1" applyAlignment="1">
      <alignment horizontal="left" vertical="center"/>
    </xf>
    <xf numFmtId="0" fontId="81" fillId="5" borderId="3" xfId="0" applyFont="1" applyFill="1" applyBorder="1" applyAlignment="1">
      <alignment horizontal="center" vertical="center" wrapText="1"/>
    </xf>
    <xf numFmtId="0" fontId="81" fillId="5" borderId="0" xfId="0" applyFont="1" applyFill="1" applyAlignment="1">
      <alignment horizontal="center" vertical="center" wrapText="1"/>
    </xf>
    <xf numFmtId="0" fontId="7" fillId="5" borderId="2" xfId="0" applyFont="1" applyFill="1" applyBorder="1" applyAlignment="1">
      <alignment horizontal="center" vertical="center"/>
    </xf>
    <xf numFmtId="0" fontId="7" fillId="5" borderId="5" xfId="0" applyFont="1" applyFill="1" applyBorder="1" applyAlignment="1">
      <alignment horizontal="center" vertical="center"/>
    </xf>
    <xf numFmtId="0" fontId="7" fillId="15" borderId="20" xfId="0" applyFont="1" applyFill="1" applyBorder="1" applyAlignment="1">
      <alignment horizontal="center" vertical="center" wrapText="1"/>
    </xf>
    <xf numFmtId="0" fontId="7" fillId="15" borderId="22" xfId="0" applyFont="1" applyFill="1" applyBorder="1" applyAlignment="1">
      <alignment horizontal="center" vertical="center" wrapText="1"/>
    </xf>
    <xf numFmtId="0" fontId="7" fillId="5" borderId="12"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4" xfId="0" applyFont="1" applyFill="1" applyBorder="1" applyAlignment="1">
      <alignment horizontal="center" vertical="center" wrapText="1"/>
    </xf>
    <xf numFmtId="0" fontId="1" fillId="5" borderId="0" xfId="0" applyFont="1" applyFill="1" applyAlignment="1">
      <alignment horizontal="left" vertical="center"/>
    </xf>
    <xf numFmtId="0" fontId="7" fillId="0" borderId="2" xfId="0" applyFont="1" applyBorder="1" applyAlignment="1">
      <alignment horizontal="center" vertical="center" wrapText="1"/>
    </xf>
    <xf numFmtId="0" fontId="0" fillId="5" borderId="4" xfId="0" applyFill="1" applyBorder="1" applyAlignment="1">
      <alignment horizontal="center" wrapText="1"/>
    </xf>
    <xf numFmtId="0" fontId="0" fillId="5" borderId="5" xfId="0" applyFill="1" applyBorder="1" applyAlignment="1">
      <alignment horizontal="center" wrapText="1"/>
    </xf>
    <xf numFmtId="0" fontId="61" fillId="5" borderId="3" xfId="0" applyFont="1" applyFill="1" applyBorder="1" applyAlignment="1">
      <alignment horizontal="center" vertical="center" wrapText="1"/>
    </xf>
    <xf numFmtId="0" fontId="61" fillId="5" borderId="8" xfId="0" applyFont="1" applyFill="1" applyBorder="1" applyAlignment="1">
      <alignment horizontal="center" vertical="center" wrapText="1"/>
    </xf>
    <xf numFmtId="0" fontId="61" fillId="5" borderId="1" xfId="0" applyFont="1" applyFill="1" applyBorder="1" applyAlignment="1">
      <alignment horizontal="center" vertical="center" wrapText="1"/>
    </xf>
    <xf numFmtId="0" fontId="61" fillId="5" borderId="10" xfId="0" applyFont="1" applyFill="1" applyBorder="1" applyAlignment="1">
      <alignment horizontal="center" vertical="center" wrapText="1"/>
    </xf>
    <xf numFmtId="0" fontId="15" fillId="13" borderId="20" xfId="0" applyFont="1" applyFill="1" applyBorder="1" applyAlignment="1">
      <alignment horizontal="center" vertical="center" wrapText="1"/>
    </xf>
    <xf numFmtId="0" fontId="15" fillId="13" borderId="2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12"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2" xfId="0" applyFont="1" applyFill="1" applyBorder="1" applyAlignment="1">
      <alignment horizontal="center" vertical="center" wrapText="1"/>
    </xf>
    <xf numFmtId="0" fontId="1" fillId="5" borderId="0" xfId="0" applyFont="1" applyFill="1" applyAlignment="1">
      <alignment horizontal="left" vertical="center" wrapText="1"/>
    </xf>
    <xf numFmtId="0" fontId="7" fillId="5" borderId="6" xfId="0" applyFont="1" applyFill="1" applyBorder="1" applyAlignment="1">
      <alignment horizontal="center" vertical="center" wrapText="1"/>
    </xf>
    <xf numFmtId="0" fontId="73" fillId="5" borderId="2" xfId="0" applyFont="1" applyFill="1" applyBorder="1" applyAlignment="1">
      <alignment horizontal="center" vertical="center" wrapText="1"/>
    </xf>
    <xf numFmtId="0" fontId="81" fillId="5" borderId="1"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31" fillId="5" borderId="0" xfId="0" applyFont="1" applyFill="1" applyAlignment="1">
      <alignment horizontal="center" vertical="center" wrapText="1"/>
    </xf>
    <xf numFmtId="0" fontId="31" fillId="5" borderId="1" xfId="0" applyFont="1" applyFill="1" applyBorder="1" applyAlignment="1">
      <alignment horizontal="center" vertical="center" wrapText="1"/>
    </xf>
    <xf numFmtId="0" fontId="31" fillId="13" borderId="20" xfId="0" applyFont="1" applyFill="1" applyBorder="1" applyAlignment="1">
      <alignment horizontal="center" vertical="center" wrapText="1"/>
    </xf>
    <xf numFmtId="0" fontId="31" fillId="13" borderId="21" xfId="0" applyFont="1" applyFill="1" applyBorder="1" applyAlignment="1">
      <alignment horizontal="center" vertical="center" wrapText="1"/>
    </xf>
    <xf numFmtId="0" fontId="31" fillId="13" borderId="22" xfId="0" applyFont="1" applyFill="1" applyBorder="1" applyAlignment="1">
      <alignment horizontal="center" vertical="center" wrapText="1"/>
    </xf>
    <xf numFmtId="0" fontId="3" fillId="13" borderId="12" xfId="0" applyFont="1" applyFill="1" applyBorder="1" applyAlignment="1">
      <alignment horizontal="center" vertical="center" wrapText="1"/>
    </xf>
    <xf numFmtId="0" fontId="3" fillId="13" borderId="8"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10" xfId="0" applyFont="1" applyFill="1" applyBorder="1" applyAlignment="1">
      <alignment horizontal="center" vertical="center" wrapText="1"/>
    </xf>
    <xf numFmtId="0" fontId="7" fillId="5" borderId="12" xfId="5" applyFont="1" applyFill="1" applyBorder="1" applyAlignment="1">
      <alignment horizontal="center" vertical="center" wrapText="1"/>
    </xf>
    <xf numFmtId="0" fontId="7" fillId="5" borderId="9" xfId="5"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5" borderId="0" xfId="0" applyFont="1" applyFill="1" applyAlignment="1">
      <alignment horizontal="left" vertical="center"/>
    </xf>
    <xf numFmtId="0" fontId="3" fillId="13" borderId="7" xfId="0" applyFont="1" applyFill="1" applyBorder="1" applyAlignment="1">
      <alignment horizontal="center" vertical="center" wrapText="1"/>
    </xf>
    <xf numFmtId="0" fontId="3" fillId="13" borderId="20" xfId="0" applyFont="1" applyFill="1" applyBorder="1" applyAlignment="1">
      <alignment horizontal="center" vertical="center" wrapText="1"/>
    </xf>
    <xf numFmtId="0" fontId="3" fillId="13" borderId="21" xfId="0" applyFont="1" applyFill="1" applyBorder="1" applyAlignment="1">
      <alignment horizontal="center" vertical="center" wrapText="1"/>
    </xf>
    <xf numFmtId="0" fontId="3" fillId="13" borderId="22"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13" borderId="0" xfId="0" applyFont="1" applyFill="1" applyAlignment="1">
      <alignment horizontal="center" vertical="center" wrapText="1"/>
    </xf>
    <xf numFmtId="0" fontId="4" fillId="5" borderId="3" xfId="0" applyFont="1" applyFill="1" applyBorder="1" applyAlignment="1">
      <alignment horizontal="left" vertical="center" wrapText="1"/>
    </xf>
    <xf numFmtId="0" fontId="3" fillId="5" borderId="12" xfId="0" applyFont="1" applyFill="1" applyBorder="1" applyAlignment="1">
      <alignment horizontal="center" vertical="center"/>
    </xf>
    <xf numFmtId="0" fontId="0" fillId="5" borderId="0" xfId="0" applyFill="1" applyAlignment="1">
      <alignment horizontal="left" vertical="center" wrapText="1"/>
    </xf>
    <xf numFmtId="0" fontId="28" fillId="5" borderId="0" xfId="0" applyFont="1" applyFill="1" applyAlignment="1">
      <alignment horizontal="left" wrapText="1"/>
    </xf>
    <xf numFmtId="0" fontId="27" fillId="5" borderId="0" xfId="0" applyFont="1" applyFill="1" applyAlignment="1">
      <alignment horizontal="left" wrapText="1"/>
    </xf>
    <xf numFmtId="2" fontId="7" fillId="5" borderId="2" xfId="0" applyNumberFormat="1" applyFont="1" applyFill="1" applyBorder="1" applyAlignment="1">
      <alignment horizontal="center"/>
    </xf>
    <xf numFmtId="2" fontId="61" fillId="5" borderId="2" xfId="0" applyNumberFormat="1" applyFont="1" applyFill="1" applyBorder="1" applyAlignment="1">
      <alignment horizontal="center" wrapText="1"/>
    </xf>
    <xf numFmtId="0" fontId="31" fillId="5" borderId="8"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3" xfId="0" applyFont="1" applyFill="1" applyBorder="1" applyAlignment="1">
      <alignment horizontal="center" vertical="center"/>
    </xf>
    <xf numFmtId="0" fontId="31" fillId="5" borderId="2" xfId="0" applyFont="1" applyFill="1" applyBorder="1" applyAlignment="1">
      <alignment horizontal="center" vertical="center" wrapText="1"/>
    </xf>
    <xf numFmtId="0" fontId="6" fillId="5" borderId="14" xfId="0" applyFont="1" applyFill="1" applyBorder="1" applyAlignment="1">
      <alignment vertical="center"/>
    </xf>
    <xf numFmtId="0" fontId="6" fillId="5" borderId="14" xfId="0" applyFont="1" applyFill="1" applyBorder="1" applyAlignment="1">
      <alignment vertical="center" wrapText="1"/>
    </xf>
    <xf numFmtId="0" fontId="31" fillId="5" borderId="20" xfId="0" applyFont="1" applyFill="1" applyBorder="1" applyAlignment="1">
      <alignment horizontal="center" vertical="center" wrapText="1"/>
    </xf>
    <xf numFmtId="0" fontId="31" fillId="5" borderId="21" xfId="0" applyFont="1" applyFill="1" applyBorder="1" applyAlignment="1">
      <alignment horizontal="center" vertical="center" wrapText="1"/>
    </xf>
    <xf numFmtId="0" fontId="31" fillId="5" borderId="22" xfId="0" applyFont="1" applyFill="1" applyBorder="1" applyAlignment="1">
      <alignment horizontal="center" vertical="center" wrapText="1"/>
    </xf>
    <xf numFmtId="0" fontId="1" fillId="5" borderId="0" xfId="0" applyFont="1" applyFill="1" applyAlignment="1">
      <alignment horizontal="left" wrapText="1"/>
    </xf>
    <xf numFmtId="0" fontId="32" fillId="5" borderId="1" xfId="0" applyFont="1" applyFill="1" applyBorder="1" applyAlignment="1">
      <alignment horizontal="center" vertical="center"/>
    </xf>
    <xf numFmtId="0" fontId="16" fillId="5" borderId="1" xfId="0" applyFont="1" applyFill="1" applyBorder="1" applyAlignment="1">
      <alignment horizontal="center" vertical="center"/>
    </xf>
    <xf numFmtId="1" fontId="32" fillId="5" borderId="1" xfId="1" applyNumberFormat="1" applyFont="1" applyFill="1" applyBorder="1" applyAlignment="1">
      <alignment horizontal="center" vertical="center"/>
    </xf>
    <xf numFmtId="1" fontId="16" fillId="5" borderId="1" xfId="0" applyNumberFormat="1" applyFont="1" applyFill="1" applyBorder="1" applyAlignment="1">
      <alignment horizontal="center" vertical="center"/>
    </xf>
    <xf numFmtId="1" fontId="16" fillId="5" borderId="10" xfId="0" applyNumberFormat="1" applyFont="1" applyFill="1" applyBorder="1" applyAlignment="1">
      <alignment horizontal="center" vertical="center"/>
    </xf>
    <xf numFmtId="0" fontId="32" fillId="5" borderId="0" xfId="0" applyFont="1" applyFill="1" applyAlignment="1">
      <alignment horizontal="center" vertical="center"/>
    </xf>
    <xf numFmtId="0" fontId="16" fillId="5" borderId="0" xfId="0" applyFont="1" applyFill="1" applyAlignment="1">
      <alignment horizontal="center" vertical="center"/>
    </xf>
    <xf numFmtId="1" fontId="32" fillId="5" borderId="0" xfId="1" applyNumberFormat="1" applyFont="1" applyFill="1" applyBorder="1" applyAlignment="1">
      <alignment horizontal="center" vertical="center"/>
    </xf>
    <xf numFmtId="1" fontId="16" fillId="5" borderId="0" xfId="0" applyNumberFormat="1" applyFont="1" applyFill="1" applyAlignment="1">
      <alignment horizontal="center" vertical="center"/>
    </xf>
    <xf numFmtId="1" fontId="16" fillId="5" borderId="7" xfId="0" applyNumberFormat="1" applyFont="1" applyFill="1" applyBorder="1" applyAlignment="1">
      <alignment horizontal="center" vertical="center"/>
    </xf>
    <xf numFmtId="0" fontId="32" fillId="5" borderId="3" xfId="0" applyFont="1" applyFill="1" applyBorder="1" applyAlignment="1">
      <alignment horizontal="center" vertical="center"/>
    </xf>
    <xf numFmtId="0" fontId="16" fillId="5" borderId="3" xfId="0" applyFont="1" applyFill="1" applyBorder="1" applyAlignment="1">
      <alignment horizontal="center" vertical="center"/>
    </xf>
    <xf numFmtId="1" fontId="32" fillId="5" borderId="3" xfId="1" applyNumberFormat="1" applyFont="1" applyFill="1" applyBorder="1" applyAlignment="1">
      <alignment horizontal="center" vertical="center"/>
    </xf>
    <xf numFmtId="1" fontId="16" fillId="5" borderId="3" xfId="0" applyNumberFormat="1" applyFont="1" applyFill="1" applyBorder="1" applyAlignment="1">
      <alignment horizontal="center" vertical="center"/>
    </xf>
    <xf numFmtId="1" fontId="16" fillId="5" borderId="8" xfId="0" applyNumberFormat="1" applyFont="1" applyFill="1" applyBorder="1" applyAlignment="1">
      <alignment horizontal="center" vertical="center"/>
    </xf>
    <xf numFmtId="0" fontId="0" fillId="5" borderId="0" xfId="0" applyFill="1" applyAlignment="1">
      <alignment horizontal="center"/>
    </xf>
    <xf numFmtId="0" fontId="22" fillId="5" borderId="2"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1" fillId="5" borderId="0" xfId="0" applyFont="1" applyFill="1" applyAlignment="1">
      <alignment wrapText="1"/>
    </xf>
    <xf numFmtId="0" fontId="32" fillId="5" borderId="3" xfId="0" applyFont="1" applyFill="1" applyBorder="1" applyAlignment="1">
      <alignment horizontal="left" wrapText="1"/>
    </xf>
    <xf numFmtId="0" fontId="32" fillId="5" borderId="0" xfId="0" applyFont="1" applyFill="1" applyAlignment="1">
      <alignment horizontal="left" wrapText="1"/>
    </xf>
    <xf numFmtId="15" fontId="56" fillId="5" borderId="11" xfId="3" applyNumberFormat="1" applyFont="1" applyFill="1" applyBorder="1" applyAlignment="1">
      <alignment horizontal="center" vertical="center"/>
    </xf>
    <xf numFmtId="0" fontId="56" fillId="5" borderId="11" xfId="3" applyFont="1" applyFill="1" applyBorder="1" applyAlignment="1">
      <alignment horizontal="center" vertical="center" wrapText="1"/>
    </xf>
    <xf numFmtId="49" fontId="12" fillId="0" borderId="11" xfId="0" applyNumberFormat="1" applyFont="1" applyBorder="1" applyAlignment="1">
      <alignment horizontal="center"/>
    </xf>
    <xf numFmtId="0" fontId="43" fillId="0" borderId="0" xfId="0" applyFont="1" applyBorder="1" applyAlignment="1">
      <alignment horizontal="left" vertical="center" wrapText="1"/>
    </xf>
  </cellXfs>
  <cellStyles count="12">
    <cellStyle name="Comma" xfId="8" builtinId="3"/>
    <cellStyle name="Comma 2" xfId="6" xr:uid="{00000000-0005-0000-0000-000001000000}"/>
    <cellStyle name="Comma 2 2" xfId="9" xr:uid="{00000000-0005-0000-0000-000002000000}"/>
    <cellStyle name="Comma 3" xfId="11" xr:uid="{00000000-0005-0000-0000-000003000000}"/>
    <cellStyle name="Currency 2" xfId="7" xr:uid="{00000000-0005-0000-0000-000004000000}"/>
    <cellStyle name="Currency 2 2" xfId="10" xr:uid="{00000000-0005-0000-0000-000005000000}"/>
    <cellStyle name="Hyperlink" xfId="2" builtinId="8"/>
    <cellStyle name="Normal" xfId="0" builtinId="0"/>
    <cellStyle name="Normal 2 2" xfId="5" xr:uid="{00000000-0005-0000-0000-000008000000}"/>
    <cellStyle name="Normal 6" xfId="3" xr:uid="{00000000-0005-0000-0000-000009000000}"/>
    <cellStyle name="Normal_CDGRS Hazards Log v2.0" xfId="4" xr:uid="{00000000-0005-0000-0000-00000A000000}"/>
    <cellStyle name="Percent" xfId="1" builtinId="5"/>
  </cellStyles>
  <dxfs count="703">
    <dxf>
      <font>
        <color rgb="FF00B050"/>
      </font>
    </dxf>
    <dxf>
      <font>
        <color rgb="FFFF0000"/>
      </font>
    </dxf>
    <dxf>
      <font>
        <color rgb="FF00B050"/>
      </font>
    </dxf>
    <dxf>
      <font>
        <color rgb="FFFF0000"/>
      </font>
    </dxf>
    <dxf>
      <font>
        <color rgb="FFFFC000"/>
      </font>
    </dxf>
    <dxf>
      <font>
        <color rgb="FF92D050"/>
      </font>
    </dxf>
    <dxf>
      <font>
        <color rgb="FF00B050"/>
      </font>
    </dxf>
    <dxf>
      <font>
        <color rgb="FFFF0000"/>
      </font>
    </dxf>
    <dxf>
      <font>
        <color rgb="FF00B050"/>
      </font>
    </dxf>
    <dxf>
      <font>
        <color rgb="FFFF0000"/>
      </font>
    </dxf>
    <dxf>
      <font>
        <color rgb="FFFFC000"/>
      </font>
    </dxf>
    <dxf>
      <font>
        <color rgb="FF92D050"/>
      </font>
    </dxf>
    <dxf>
      <font>
        <color rgb="FF00B050"/>
      </font>
    </dxf>
    <dxf>
      <font>
        <color rgb="FFFF0000"/>
      </font>
    </dxf>
    <dxf>
      <font>
        <color rgb="FF00B050"/>
      </font>
    </dxf>
    <dxf>
      <font>
        <color rgb="FFFF0000"/>
      </font>
    </dxf>
    <dxf>
      <font>
        <color rgb="FFFFC000"/>
      </font>
    </dxf>
    <dxf>
      <font>
        <color rgb="FF92D05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theme="0"/>
      </font>
      <fill>
        <patternFill>
          <bgColor rgb="FF009900"/>
        </patternFill>
      </fill>
    </dxf>
    <dxf>
      <font>
        <b/>
        <i val="0"/>
      </font>
      <fill>
        <patternFill>
          <bgColor rgb="FF92D050"/>
        </patternFill>
      </fill>
    </dxf>
    <dxf>
      <fill>
        <patternFill>
          <bgColor theme="9" tint="0.79998168889431442"/>
        </patternFill>
      </fill>
    </dxf>
    <dxf>
      <font>
        <b/>
        <i val="0"/>
        <color theme="0"/>
      </font>
      <fill>
        <patternFill>
          <bgColor rgb="FFC00000"/>
        </patternFill>
      </fill>
    </dxf>
    <dxf>
      <font>
        <b/>
        <i val="0"/>
      </font>
      <fill>
        <patternFill>
          <bgColor rgb="FFFF8B8B"/>
        </patternFill>
      </fill>
    </dxf>
    <dxf>
      <fill>
        <patternFill>
          <bgColor rgb="FFFFD1D1"/>
        </patternFill>
      </fill>
    </dxf>
    <dxf>
      <font>
        <b/>
        <i val="0"/>
      </font>
      <fill>
        <patternFill>
          <bgColor rgb="FF92D050"/>
        </patternFill>
      </fill>
    </dxf>
    <dxf>
      <font>
        <b/>
        <i val="0"/>
      </font>
      <fill>
        <patternFill>
          <bgColor rgb="FFFF8B8B"/>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0"/>
      </font>
      <fill>
        <patternFill>
          <bgColor rgb="FF009900"/>
        </patternFill>
      </fill>
    </dxf>
    <dxf>
      <font>
        <b/>
        <i val="0"/>
      </font>
      <fill>
        <patternFill>
          <bgColor rgb="FF92D050"/>
        </patternFill>
      </fill>
    </dxf>
    <dxf>
      <fill>
        <patternFill>
          <bgColor theme="9" tint="0.79998168889431442"/>
        </patternFill>
      </fill>
    </dxf>
    <dxf>
      <font>
        <b/>
        <i val="0"/>
        <color theme="0"/>
      </font>
      <fill>
        <patternFill>
          <bgColor rgb="FFC00000"/>
        </patternFill>
      </fill>
    </dxf>
    <dxf>
      <font>
        <b/>
        <i val="0"/>
      </font>
      <fill>
        <patternFill>
          <bgColor rgb="FFFF8B8B"/>
        </patternFill>
      </fill>
    </dxf>
    <dxf>
      <fill>
        <patternFill>
          <bgColor rgb="FFFFD1D1"/>
        </patternFill>
      </fill>
    </dxf>
    <dxf>
      <font>
        <b/>
        <i val="0"/>
      </font>
      <fill>
        <patternFill>
          <bgColor rgb="FF92D050"/>
        </patternFill>
      </fill>
    </dxf>
    <dxf>
      <font>
        <b/>
        <i val="0"/>
      </font>
      <fill>
        <patternFill>
          <bgColor rgb="FFFF8B8B"/>
        </patternFill>
      </fill>
    </dxf>
    <dxf>
      <font>
        <b/>
        <i val="0"/>
        <color theme="0"/>
      </font>
      <fill>
        <patternFill>
          <bgColor rgb="FF009900"/>
        </patternFill>
      </fill>
    </dxf>
    <dxf>
      <font>
        <b/>
        <i val="0"/>
      </font>
      <fill>
        <patternFill>
          <bgColor rgb="FF92D050"/>
        </patternFill>
      </fill>
    </dxf>
    <dxf>
      <fill>
        <patternFill>
          <bgColor theme="9" tint="0.79998168889431442"/>
        </patternFill>
      </fill>
    </dxf>
    <dxf>
      <font>
        <b/>
        <i val="0"/>
        <color theme="0"/>
      </font>
      <fill>
        <patternFill>
          <bgColor rgb="FFC00000"/>
        </patternFill>
      </fill>
    </dxf>
    <dxf>
      <font>
        <b/>
        <i val="0"/>
      </font>
      <fill>
        <patternFill>
          <bgColor rgb="FFFF8B8B"/>
        </patternFill>
      </fill>
    </dxf>
    <dxf>
      <fill>
        <patternFill>
          <bgColor rgb="FFFFD1D1"/>
        </patternFill>
      </fill>
    </dxf>
    <dxf>
      <font>
        <b/>
        <i val="0"/>
      </font>
      <fill>
        <patternFill>
          <bgColor rgb="FF92D050"/>
        </patternFill>
      </fill>
    </dxf>
    <dxf>
      <font>
        <b/>
        <i val="0"/>
      </font>
      <fill>
        <patternFill>
          <bgColor rgb="FFFF8B8B"/>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0"/>
      </font>
      <fill>
        <patternFill>
          <bgColor rgb="FF009900"/>
        </patternFill>
      </fill>
    </dxf>
    <dxf>
      <font>
        <b/>
        <i val="0"/>
      </font>
      <fill>
        <patternFill>
          <bgColor rgb="FF92D050"/>
        </patternFill>
      </fill>
    </dxf>
    <dxf>
      <fill>
        <patternFill>
          <bgColor theme="9" tint="0.79998168889431442"/>
        </patternFill>
      </fill>
    </dxf>
    <dxf>
      <font>
        <b/>
        <i val="0"/>
        <color theme="0"/>
      </font>
      <fill>
        <patternFill>
          <bgColor rgb="FFC00000"/>
        </patternFill>
      </fill>
    </dxf>
    <dxf>
      <font>
        <b/>
        <i val="0"/>
      </font>
      <fill>
        <patternFill>
          <bgColor rgb="FFFF8B8B"/>
        </patternFill>
      </fill>
    </dxf>
    <dxf>
      <fill>
        <patternFill>
          <bgColor rgb="FFFFD1D1"/>
        </patternFill>
      </fill>
    </dxf>
    <dxf>
      <font>
        <b/>
        <i val="0"/>
      </font>
      <fill>
        <patternFill>
          <bgColor rgb="FF92D050"/>
        </patternFill>
      </fill>
    </dxf>
    <dxf>
      <font>
        <b/>
        <i val="0"/>
      </font>
      <fill>
        <patternFill>
          <bgColor rgb="FFFF8B8B"/>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0"/>
      </font>
      <fill>
        <patternFill>
          <bgColor rgb="FF009900"/>
        </patternFill>
      </fill>
    </dxf>
    <dxf>
      <font>
        <b/>
        <i val="0"/>
      </font>
      <fill>
        <patternFill>
          <bgColor rgb="FF92D050"/>
        </patternFill>
      </fill>
    </dxf>
    <dxf>
      <fill>
        <patternFill>
          <bgColor theme="9" tint="0.79998168889431442"/>
        </patternFill>
      </fill>
    </dxf>
    <dxf>
      <font>
        <b/>
        <i val="0"/>
        <color theme="0"/>
      </font>
      <fill>
        <patternFill>
          <bgColor rgb="FFC00000"/>
        </patternFill>
      </fill>
    </dxf>
    <dxf>
      <font>
        <b/>
        <i val="0"/>
      </font>
      <fill>
        <patternFill>
          <bgColor rgb="FFFF8B8B"/>
        </patternFill>
      </fill>
    </dxf>
    <dxf>
      <fill>
        <patternFill>
          <bgColor rgb="FFFFD1D1"/>
        </patternFill>
      </fill>
    </dxf>
    <dxf>
      <font>
        <b/>
        <i val="0"/>
      </font>
      <fill>
        <patternFill>
          <bgColor rgb="FF92D050"/>
        </patternFill>
      </fill>
    </dxf>
    <dxf>
      <font>
        <b/>
        <i val="0"/>
      </font>
      <fill>
        <patternFill>
          <bgColor rgb="FFFF8B8B"/>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
      <font>
        <color rgb="FF00B050"/>
      </font>
    </dxf>
    <dxf>
      <font>
        <color rgb="FFFF0000"/>
      </font>
    </dxf>
    <dxf>
      <font>
        <color rgb="FFFFC000"/>
      </font>
    </dxf>
    <dxf>
      <font>
        <color rgb="FF92D05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0"/>
      </font>
      <fill>
        <patternFill>
          <bgColor rgb="FF009900"/>
        </patternFill>
      </fill>
    </dxf>
    <dxf>
      <font>
        <b/>
        <i val="0"/>
      </font>
      <fill>
        <patternFill>
          <bgColor rgb="FF92D050"/>
        </patternFill>
      </fill>
    </dxf>
    <dxf>
      <fill>
        <patternFill>
          <bgColor theme="9" tint="0.79998168889431442"/>
        </patternFill>
      </fill>
    </dxf>
    <dxf>
      <font>
        <b/>
        <i val="0"/>
        <color theme="0"/>
      </font>
      <fill>
        <patternFill>
          <bgColor rgb="FFC00000"/>
        </patternFill>
      </fill>
    </dxf>
    <dxf>
      <font>
        <b/>
        <i val="0"/>
      </font>
      <fill>
        <patternFill>
          <bgColor rgb="FFFF8B8B"/>
        </patternFill>
      </fill>
    </dxf>
    <dxf>
      <fill>
        <patternFill>
          <bgColor rgb="FFFFD1D1"/>
        </patternFill>
      </fill>
    </dxf>
    <dxf>
      <font>
        <b/>
        <i val="0"/>
      </font>
      <fill>
        <patternFill>
          <bgColor rgb="FF92D050"/>
        </patternFill>
      </fill>
    </dxf>
    <dxf>
      <font>
        <b/>
        <i val="0"/>
      </font>
      <fill>
        <patternFill>
          <bgColor rgb="FFFF8B8B"/>
        </patternFill>
      </fill>
    </dxf>
    <dxf>
      <font>
        <b/>
        <i val="0"/>
        <color theme="0"/>
      </font>
      <fill>
        <patternFill>
          <bgColor rgb="FF009900"/>
        </patternFill>
      </fill>
    </dxf>
    <dxf>
      <font>
        <b/>
        <i val="0"/>
      </font>
      <fill>
        <patternFill>
          <bgColor rgb="FF92D050"/>
        </patternFill>
      </fill>
    </dxf>
    <dxf>
      <fill>
        <patternFill>
          <bgColor theme="9" tint="0.79998168889431442"/>
        </patternFill>
      </fill>
    </dxf>
    <dxf>
      <font>
        <b/>
        <i val="0"/>
        <color theme="0"/>
      </font>
      <fill>
        <patternFill>
          <bgColor rgb="FFC00000"/>
        </patternFill>
      </fill>
    </dxf>
    <dxf>
      <font>
        <b/>
        <i val="0"/>
      </font>
      <fill>
        <patternFill>
          <bgColor rgb="FFFF8B8B"/>
        </patternFill>
      </fill>
    </dxf>
    <dxf>
      <fill>
        <patternFill>
          <bgColor rgb="FFFFD1D1"/>
        </patternFill>
      </fill>
    </dxf>
    <dxf>
      <font>
        <b/>
        <i val="0"/>
      </font>
      <fill>
        <patternFill>
          <bgColor rgb="FF92D050"/>
        </patternFill>
      </fill>
    </dxf>
    <dxf>
      <font>
        <b/>
        <i val="0"/>
      </font>
      <fill>
        <patternFill>
          <bgColor rgb="FFFF8B8B"/>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009900"/>
        </patternFill>
      </fill>
    </dxf>
    <dxf>
      <font>
        <b/>
        <i val="0"/>
      </font>
      <fill>
        <patternFill>
          <bgColor rgb="FF92D050"/>
        </patternFill>
      </fill>
    </dxf>
    <dxf>
      <fill>
        <patternFill>
          <bgColor theme="9" tint="0.79998168889431442"/>
        </patternFill>
      </fill>
    </dxf>
    <dxf>
      <font>
        <b/>
        <i val="0"/>
        <color theme="0"/>
      </font>
      <fill>
        <patternFill>
          <bgColor rgb="FFC00000"/>
        </patternFill>
      </fill>
    </dxf>
    <dxf>
      <font>
        <b/>
        <i val="0"/>
      </font>
      <fill>
        <patternFill>
          <bgColor rgb="FFFF8B8B"/>
        </patternFill>
      </fill>
    </dxf>
    <dxf>
      <fill>
        <patternFill>
          <bgColor rgb="FFFFD1D1"/>
        </patternFill>
      </fill>
    </dxf>
    <dxf>
      <font>
        <b/>
        <i val="0"/>
      </font>
      <fill>
        <patternFill>
          <bgColor rgb="FF92D050"/>
        </patternFill>
      </fill>
    </dxf>
    <dxf>
      <font>
        <b/>
        <i val="0"/>
      </font>
      <fill>
        <patternFill>
          <bgColor rgb="FFFF8B8B"/>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0"/>
      </font>
      <fill>
        <patternFill>
          <bgColor rgb="FF009900"/>
        </patternFill>
      </fill>
    </dxf>
    <dxf>
      <font>
        <b/>
        <i val="0"/>
      </font>
      <fill>
        <patternFill>
          <bgColor rgb="FF92D050"/>
        </patternFill>
      </fill>
    </dxf>
    <dxf>
      <fill>
        <patternFill>
          <bgColor theme="9" tint="0.79998168889431442"/>
        </patternFill>
      </fill>
    </dxf>
    <dxf>
      <font>
        <b/>
        <i val="0"/>
        <color theme="0"/>
      </font>
      <fill>
        <patternFill>
          <bgColor rgb="FFC00000"/>
        </patternFill>
      </fill>
    </dxf>
    <dxf>
      <font>
        <b/>
        <i val="0"/>
      </font>
      <fill>
        <patternFill>
          <bgColor rgb="FFFF8B8B"/>
        </patternFill>
      </fill>
    </dxf>
    <dxf>
      <fill>
        <patternFill>
          <bgColor rgb="FFFFD1D1"/>
        </patternFill>
      </fill>
    </dxf>
    <dxf>
      <font>
        <b/>
        <i val="0"/>
      </font>
      <fill>
        <patternFill>
          <bgColor rgb="FF92D050"/>
        </patternFill>
      </fill>
    </dxf>
    <dxf>
      <font>
        <b/>
        <i val="0"/>
      </font>
      <fill>
        <patternFill>
          <bgColor rgb="FFFF8B8B"/>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EFF7"/>
      <color rgb="FFEDE2F6"/>
      <color rgb="FFFFC9C9"/>
      <color rgb="FF009900"/>
      <color rgb="FFC6EFCE"/>
      <color rgb="FFCCFFCC"/>
      <color rgb="FFFF8989"/>
      <color rgb="FFF9F6FC"/>
      <color rgb="FFE1F2FF"/>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
          <c:order val="0"/>
          <c:tx>
            <c:strRef>
              <c:f>'Facial growth 2015-17'!$G$34:$G$36</c:f>
              <c:strCache>
                <c:ptCount val="3"/>
                <c:pt idx="0">
                  <c:v>Good facial growth score        (1 or 2)</c:v>
                </c:pt>
                <c:pt idx="2">
                  <c:v>(%)</c:v>
                </c:pt>
              </c:strCache>
            </c:strRef>
          </c:tx>
          <c:spPr>
            <a:solidFill>
              <a:srgbClr val="00B050"/>
            </a:solidFill>
            <a:ln>
              <a:noFill/>
            </a:ln>
            <a:effectLst/>
          </c:spPr>
          <c:invertIfNegative val="0"/>
          <c:cat>
            <c:strRef>
              <c:f>'Facial growth 2015-17'!$B$37:$B$50</c:f>
              <c:strCache>
                <c:ptCount val="14"/>
                <c:pt idx="0">
                  <c:v>Newcastle</c:v>
                </c:pt>
                <c:pt idx="1">
                  <c:v>Leeds</c:v>
                </c:pt>
                <c:pt idx="2">
                  <c:v>Liverpool</c:v>
                </c:pt>
                <c:pt idx="3">
                  <c:v>Manchester</c:v>
                </c:pt>
                <c:pt idx="4">
                  <c:v>Trent</c:v>
                </c:pt>
                <c:pt idx="5">
                  <c:v>West Midlands***</c:v>
                </c:pt>
                <c:pt idx="6">
                  <c:v>Cleft Net East</c:v>
                </c:pt>
                <c:pt idx="7">
                  <c:v>North Thames</c:v>
                </c:pt>
                <c:pt idx="8">
                  <c:v>Spires</c:v>
                </c:pt>
                <c:pt idx="9">
                  <c:v>South Wales</c:v>
                </c:pt>
                <c:pt idx="10">
                  <c:v>South West***</c:v>
                </c:pt>
                <c:pt idx="11">
                  <c:v>Evelina London</c:v>
                </c:pt>
                <c:pt idx="12">
                  <c:v>Northern Ireland</c:v>
                </c:pt>
                <c:pt idx="13">
                  <c:v>Scotland***</c:v>
                </c:pt>
              </c:strCache>
            </c:strRef>
          </c:cat>
          <c:val>
            <c:numRef>
              <c:f>'Facial growth 2015-17'!$G$37:$G$50</c:f>
              <c:numCache>
                <c:formatCode>0.0%</c:formatCode>
                <c:ptCount val="14"/>
                <c:pt idx="0">
                  <c:v>0.61111111111111116</c:v>
                </c:pt>
                <c:pt idx="1">
                  <c:v>0.41176470588235292</c:v>
                </c:pt>
                <c:pt idx="2">
                  <c:v>0.58333333333333337</c:v>
                </c:pt>
                <c:pt idx="3">
                  <c:v>0.47619047619047616</c:v>
                </c:pt>
                <c:pt idx="4">
                  <c:v>0.55555555555555558</c:v>
                </c:pt>
                <c:pt idx="5">
                  <c:v>0</c:v>
                </c:pt>
                <c:pt idx="6">
                  <c:v>0.66666666666666663</c:v>
                </c:pt>
                <c:pt idx="7">
                  <c:v>0.58064516129032262</c:v>
                </c:pt>
                <c:pt idx="8">
                  <c:v>0.55000000000000004</c:v>
                </c:pt>
                <c:pt idx="9">
                  <c:v>0.41666666666666669</c:v>
                </c:pt>
                <c:pt idx="10">
                  <c:v>0.4</c:v>
                </c:pt>
                <c:pt idx="11">
                  <c:v>0.47826086956521741</c:v>
                </c:pt>
                <c:pt idx="12">
                  <c:v>0.14285714285714285</c:v>
                </c:pt>
                <c:pt idx="13">
                  <c:v>0.53846153846153844</c:v>
                </c:pt>
              </c:numCache>
            </c:numRef>
          </c:val>
          <c:extLst>
            <c:ext xmlns:c16="http://schemas.microsoft.com/office/drawing/2014/chart" uri="{C3380CC4-5D6E-409C-BE32-E72D297353CC}">
              <c16:uniqueId val="{00000000-5D9E-46BC-A390-914D16FD6751}"/>
            </c:ext>
          </c:extLst>
        </c:ser>
        <c:ser>
          <c:idx val="3"/>
          <c:order val="1"/>
          <c:tx>
            <c:strRef>
              <c:f>'Facial growth 2015-17'!$I$34:$I$36</c:f>
              <c:strCache>
                <c:ptCount val="3"/>
                <c:pt idx="0">
                  <c:v>Fair facial growth score       (3)</c:v>
                </c:pt>
                <c:pt idx="2">
                  <c:v>(%)</c:v>
                </c:pt>
              </c:strCache>
            </c:strRef>
          </c:tx>
          <c:spPr>
            <a:solidFill>
              <a:schemeClr val="accent4"/>
            </a:solidFill>
            <a:ln>
              <a:noFill/>
            </a:ln>
            <a:effectLst/>
          </c:spPr>
          <c:invertIfNegative val="0"/>
          <c:cat>
            <c:strRef>
              <c:f>'Facial growth 2015-17'!$B$37:$B$50</c:f>
              <c:strCache>
                <c:ptCount val="14"/>
                <c:pt idx="0">
                  <c:v>Newcastle</c:v>
                </c:pt>
                <c:pt idx="1">
                  <c:v>Leeds</c:v>
                </c:pt>
                <c:pt idx="2">
                  <c:v>Liverpool</c:v>
                </c:pt>
                <c:pt idx="3">
                  <c:v>Manchester</c:v>
                </c:pt>
                <c:pt idx="4">
                  <c:v>Trent</c:v>
                </c:pt>
                <c:pt idx="5">
                  <c:v>West Midlands***</c:v>
                </c:pt>
                <c:pt idx="6">
                  <c:v>Cleft Net East</c:v>
                </c:pt>
                <c:pt idx="7">
                  <c:v>North Thames</c:v>
                </c:pt>
                <c:pt idx="8">
                  <c:v>Spires</c:v>
                </c:pt>
                <c:pt idx="9">
                  <c:v>South Wales</c:v>
                </c:pt>
                <c:pt idx="10">
                  <c:v>South West***</c:v>
                </c:pt>
                <c:pt idx="11">
                  <c:v>Evelina London</c:v>
                </c:pt>
                <c:pt idx="12">
                  <c:v>Northern Ireland</c:v>
                </c:pt>
                <c:pt idx="13">
                  <c:v>Scotland***</c:v>
                </c:pt>
              </c:strCache>
            </c:strRef>
          </c:cat>
          <c:val>
            <c:numRef>
              <c:f>'Facial growth 2015-17'!$I$37:$I$50</c:f>
              <c:numCache>
                <c:formatCode>0.0%</c:formatCode>
                <c:ptCount val="14"/>
                <c:pt idx="0">
                  <c:v>0.27777777777777779</c:v>
                </c:pt>
                <c:pt idx="1">
                  <c:v>0.23529411764705882</c:v>
                </c:pt>
                <c:pt idx="2">
                  <c:v>0.16666666666666666</c:v>
                </c:pt>
                <c:pt idx="3">
                  <c:v>0.42857142857142855</c:v>
                </c:pt>
                <c:pt idx="4">
                  <c:v>0</c:v>
                </c:pt>
                <c:pt idx="5">
                  <c:v>0</c:v>
                </c:pt>
                <c:pt idx="6">
                  <c:v>0.25</c:v>
                </c:pt>
                <c:pt idx="7">
                  <c:v>0.29032258064516131</c:v>
                </c:pt>
                <c:pt idx="8">
                  <c:v>0.3</c:v>
                </c:pt>
                <c:pt idx="9">
                  <c:v>0.33333333333333331</c:v>
                </c:pt>
                <c:pt idx="10">
                  <c:v>0.4</c:v>
                </c:pt>
                <c:pt idx="11">
                  <c:v>0.34782608695652173</c:v>
                </c:pt>
                <c:pt idx="12">
                  <c:v>0.42857142857142855</c:v>
                </c:pt>
                <c:pt idx="13">
                  <c:v>0.46153846153846156</c:v>
                </c:pt>
              </c:numCache>
            </c:numRef>
          </c:val>
          <c:extLst>
            <c:ext xmlns:c16="http://schemas.microsoft.com/office/drawing/2014/chart" uri="{C3380CC4-5D6E-409C-BE32-E72D297353CC}">
              <c16:uniqueId val="{00000001-5D9E-46BC-A390-914D16FD6751}"/>
            </c:ext>
          </c:extLst>
        </c:ser>
        <c:ser>
          <c:idx val="5"/>
          <c:order val="2"/>
          <c:tx>
            <c:strRef>
              <c:f>'Facial growth 2015-17'!$K$34:$K$36</c:f>
              <c:strCache>
                <c:ptCount val="3"/>
                <c:pt idx="0">
                  <c:v>Poor facial growth score       
(4 or 5)</c:v>
                </c:pt>
                <c:pt idx="2">
                  <c:v>(%)</c:v>
                </c:pt>
              </c:strCache>
            </c:strRef>
          </c:tx>
          <c:spPr>
            <a:solidFill>
              <a:srgbClr val="CC0000"/>
            </a:solidFill>
            <a:ln>
              <a:noFill/>
            </a:ln>
            <a:effectLst/>
          </c:spPr>
          <c:invertIfNegative val="0"/>
          <c:cat>
            <c:strRef>
              <c:f>'Facial growth 2015-17'!$B$37:$B$50</c:f>
              <c:strCache>
                <c:ptCount val="14"/>
                <c:pt idx="0">
                  <c:v>Newcastle</c:v>
                </c:pt>
                <c:pt idx="1">
                  <c:v>Leeds</c:v>
                </c:pt>
                <c:pt idx="2">
                  <c:v>Liverpool</c:v>
                </c:pt>
                <c:pt idx="3">
                  <c:v>Manchester</c:v>
                </c:pt>
                <c:pt idx="4">
                  <c:v>Trent</c:v>
                </c:pt>
                <c:pt idx="5">
                  <c:v>West Midlands***</c:v>
                </c:pt>
                <c:pt idx="6">
                  <c:v>Cleft Net East</c:v>
                </c:pt>
                <c:pt idx="7">
                  <c:v>North Thames</c:v>
                </c:pt>
                <c:pt idx="8">
                  <c:v>Spires</c:v>
                </c:pt>
                <c:pt idx="9">
                  <c:v>South Wales</c:v>
                </c:pt>
                <c:pt idx="10">
                  <c:v>South West***</c:v>
                </c:pt>
                <c:pt idx="11">
                  <c:v>Evelina London</c:v>
                </c:pt>
                <c:pt idx="12">
                  <c:v>Northern Ireland</c:v>
                </c:pt>
                <c:pt idx="13">
                  <c:v>Scotland***</c:v>
                </c:pt>
              </c:strCache>
            </c:strRef>
          </c:cat>
          <c:val>
            <c:numRef>
              <c:f>'Facial growth 2015-17'!$K$37:$K$50</c:f>
              <c:numCache>
                <c:formatCode>0.0%</c:formatCode>
                <c:ptCount val="14"/>
                <c:pt idx="0">
                  <c:v>0.1111111111111111</c:v>
                </c:pt>
                <c:pt idx="1">
                  <c:v>0.35294117647058826</c:v>
                </c:pt>
                <c:pt idx="2">
                  <c:v>0.25</c:v>
                </c:pt>
                <c:pt idx="3">
                  <c:v>9.5238095238095233E-2</c:v>
                </c:pt>
                <c:pt idx="4">
                  <c:v>0</c:v>
                </c:pt>
                <c:pt idx="5">
                  <c:v>0</c:v>
                </c:pt>
                <c:pt idx="6">
                  <c:v>8.3333333333333329E-2</c:v>
                </c:pt>
                <c:pt idx="7">
                  <c:v>0.12903225806451613</c:v>
                </c:pt>
                <c:pt idx="8">
                  <c:v>0.15</c:v>
                </c:pt>
                <c:pt idx="9">
                  <c:v>0.25</c:v>
                </c:pt>
                <c:pt idx="10">
                  <c:v>0.2</c:v>
                </c:pt>
                <c:pt idx="11">
                  <c:v>0.17391304347826086</c:v>
                </c:pt>
                <c:pt idx="12">
                  <c:v>0.42857142857142855</c:v>
                </c:pt>
                <c:pt idx="13">
                  <c:v>0</c:v>
                </c:pt>
              </c:numCache>
            </c:numRef>
          </c:val>
          <c:extLst>
            <c:ext xmlns:c16="http://schemas.microsoft.com/office/drawing/2014/chart" uri="{C3380CC4-5D6E-409C-BE32-E72D297353CC}">
              <c16:uniqueId val="{00000002-5D9E-46BC-A390-914D16FD6751}"/>
            </c:ext>
          </c:extLst>
        </c:ser>
        <c:dLbls>
          <c:showLegendKey val="0"/>
          <c:showVal val="0"/>
          <c:showCatName val="0"/>
          <c:showSerName val="0"/>
          <c:showPercent val="0"/>
          <c:showBubbleSize val="0"/>
        </c:dLbls>
        <c:gapWidth val="150"/>
        <c:overlap val="100"/>
        <c:axId val="330612152"/>
        <c:axId val="330611496"/>
      </c:barChart>
      <c:catAx>
        <c:axId val="33061215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611496"/>
        <c:crosses val="autoZero"/>
        <c:auto val="1"/>
        <c:lblAlgn val="ctr"/>
        <c:lblOffset val="100"/>
        <c:noMultiLvlLbl val="0"/>
      </c:catAx>
      <c:valAx>
        <c:axId val="330611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612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0</xdr:row>
      <xdr:rowOff>123266</xdr:rowOff>
    </xdr:from>
    <xdr:to>
      <xdr:col>2</xdr:col>
      <xdr:colOff>1416327</xdr:colOff>
      <xdr:row>0</xdr:row>
      <xdr:rowOff>1630886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25853" t="31076" r="25964" b="31057"/>
        <a:stretch/>
      </xdr:blipFill>
      <xdr:spPr>
        <a:xfrm>
          <a:off x="333254" y="123266"/>
          <a:ext cx="3402203" cy="1507620"/>
        </a:xfrm>
        <a:prstGeom prst="rect">
          <a:avLst/>
        </a:prstGeom>
      </xdr:spPr>
    </xdr:pic>
    <xdr:clientData/>
  </xdr:twoCellAnchor>
  <xdr:twoCellAnchor editAs="oneCell">
    <xdr:from>
      <xdr:col>3</xdr:col>
      <xdr:colOff>4032619</xdr:colOff>
      <xdr:row>0</xdr:row>
      <xdr:rowOff>33618</xdr:rowOff>
    </xdr:from>
    <xdr:to>
      <xdr:col>3</xdr:col>
      <xdr:colOff>6038295</xdr:colOff>
      <xdr:row>0</xdr:row>
      <xdr:rowOff>1019736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195044" y="33618"/>
          <a:ext cx="2005676" cy="986118"/>
        </a:xfrm>
        <a:prstGeom prst="rect">
          <a:avLst/>
        </a:prstGeom>
      </xdr:spPr>
    </xdr:pic>
    <xdr:clientData/>
  </xdr:twoCellAnchor>
  <xdr:twoCellAnchor editAs="oneCell">
    <xdr:from>
      <xdr:col>3</xdr:col>
      <xdr:colOff>2051016</xdr:colOff>
      <xdr:row>0</xdr:row>
      <xdr:rowOff>89649</xdr:rowOff>
    </xdr:from>
    <xdr:to>
      <xdr:col>3</xdr:col>
      <xdr:colOff>3910853</xdr:colOff>
      <xdr:row>0</xdr:row>
      <xdr:rowOff>966987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6213441" y="89649"/>
          <a:ext cx="1859837" cy="877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40821</xdr:colOff>
      <xdr:row>62</xdr:row>
      <xdr:rowOff>131989</xdr:rowOff>
    </xdr:from>
    <xdr:to>
      <xdr:col>14</xdr:col>
      <xdr:colOff>176891</xdr:colOff>
      <xdr:row>81</xdr:row>
      <xdr:rowOff>27214</xdr:rowOff>
    </xdr:to>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Kate Fitzsimons" id="{AB516DDB-FED2-428E-9224-267DF49FBDD8}" userId="S::kfitzsimons@rcseng.ac.uk::2a77b4d3-b5aa-4baa-a987-17f019d5b50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2" dT="2024-08-12T13:07:26.23" personId="{AB516DDB-FED2-428E-9224-267DF49FBDD8}" id="{F0AA86AF-1F29-4713-9250-55AB38C15975}">
    <text>Were positive alert in 2022 &amp; 2023 so considered outlier. Outlier in 2024.</text>
  </threadedComment>
  <threadedComment ref="Q14" dT="2024-08-12T13:07:26.23" personId="{AB516DDB-FED2-428E-9224-267DF49FBDD8}" id="{415AD08F-E934-4874-8DBE-3F56B8874143}">
    <text>Were positive alert in 2022 &amp; 2023 so considered outlier. Outlier in 2024.</text>
  </threadedComment>
</ThreadedComments>
</file>

<file path=xl/threadedComments/threadedComment2.xml><?xml version="1.0" encoding="utf-8"?>
<ThreadedComments xmlns="http://schemas.microsoft.com/office/spreadsheetml/2018/threadedcomments" xmlns:x="http://schemas.openxmlformats.org/spreadsheetml/2006/main">
  <threadedComment ref="L45" dT="2024-08-12T12:56:54.50" personId="{AB516DDB-FED2-428E-9224-267DF49FBDD8}" id="{ACC535F8-6A89-4254-9F74-BD476E92ECF0}">
    <text>So classed as positive outlier</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rane-database.org.uk/reports-hom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 Id="rId4" Type="http://schemas.microsoft.com/office/2017/10/relationships/threadedComment" Target="../threadedComments/threadedComment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 Id="rId4" Type="http://schemas.microsoft.com/office/2017/10/relationships/threadedComment" Target="../threadedComments/threadedComment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hyperlink" Target="https://view.officeapps.live.com/op/view.aspx?src=https%3A%2F%2Fpublichealthscotland.scot%2Fmedia%2F23581%2Ftable2_live_births.xlsx&amp;wdOrigin=BROWSELINK" TargetMode="External"/><Relationship Id="rId1" Type="http://schemas.openxmlformats.org/officeDocument/2006/relationships/hyperlink" Target="https://www.ons.gov.uk/peoplepopulationandcommunity/birthsdeathsandmarriages/livebirths/adhocs/1703livebirthsbymonthofoccurrenceandimddecileenglandandwales2015to2022"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lapa.com/treatment/nhs-cleft-team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crane-database.org.uk/resources/the-cleft-development-grou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3"/>
  <sheetViews>
    <sheetView tabSelected="1" zoomScaleNormal="100" zoomScaleSheetLayoutView="100" workbookViewId="0">
      <pane ySplit="4" topLeftCell="A5" activePane="bottomLeft" state="frozen"/>
      <selection pane="bottomLeft"/>
    </sheetView>
  </sheetViews>
  <sheetFormatPr defaultRowHeight="15" x14ac:dyDescent="0.25"/>
  <cols>
    <col min="1" max="1" width="3" style="3" customWidth="1"/>
    <col min="2" max="2" width="31.85546875" style="2" bestFit="1" customWidth="1"/>
    <col min="3" max="3" width="29.7109375" style="1" customWidth="1"/>
    <col min="4" max="4" width="90.7109375" style="1" customWidth="1"/>
    <col min="5" max="51" width="9.140625" style="3"/>
    <col min="52" max="16384" width="9.140625" style="1"/>
  </cols>
  <sheetData>
    <row r="1" spans="2:5" s="3" customFormat="1" ht="135" customHeight="1" x14ac:dyDescent="0.25">
      <c r="B1" s="949"/>
      <c r="C1" s="949"/>
      <c r="D1" s="949"/>
    </row>
    <row r="2" spans="2:5" s="3" customFormat="1" ht="27.75" customHeight="1" x14ac:dyDescent="0.25">
      <c r="B2" s="950" t="s">
        <v>776</v>
      </c>
      <c r="C2" s="950"/>
      <c r="D2" s="950"/>
    </row>
    <row r="3" spans="2:5" s="3" customFormat="1" ht="22.5" customHeight="1" x14ac:dyDescent="0.25">
      <c r="B3" s="948" t="s">
        <v>54</v>
      </c>
      <c r="C3" s="948"/>
      <c r="D3" s="948"/>
    </row>
    <row r="4" spans="2:5" s="3" customFormat="1" x14ac:dyDescent="0.25">
      <c r="B4" s="49" t="s">
        <v>338</v>
      </c>
      <c r="C4" s="4" t="s">
        <v>43</v>
      </c>
      <c r="D4" s="5" t="s">
        <v>45</v>
      </c>
    </row>
    <row r="5" spans="2:5" s="3" customFormat="1" x14ac:dyDescent="0.25">
      <c r="B5" s="50"/>
      <c r="C5" s="50"/>
      <c r="D5" s="50"/>
    </row>
    <row r="6" spans="2:5" s="3" customFormat="1" x14ac:dyDescent="0.25">
      <c r="B6" s="464" t="s">
        <v>126</v>
      </c>
      <c r="C6" s="465" t="s">
        <v>409</v>
      </c>
      <c r="D6" s="466"/>
      <c r="E6" s="74"/>
    </row>
    <row r="7" spans="2:5" s="3" customFormat="1" x14ac:dyDescent="0.25">
      <c r="B7" s="449" t="s">
        <v>759</v>
      </c>
      <c r="C7" s="138"/>
      <c r="D7" s="54" t="s">
        <v>337</v>
      </c>
    </row>
    <row r="8" spans="2:5" s="3" customFormat="1" x14ac:dyDescent="0.25">
      <c r="B8" s="385"/>
      <c r="C8" s="138"/>
      <c r="D8" s="52" t="s">
        <v>268</v>
      </c>
    </row>
    <row r="9" spans="2:5" s="3" customFormat="1" x14ac:dyDescent="0.25">
      <c r="B9" s="460"/>
      <c r="C9" s="138"/>
      <c r="D9" s="52" t="s">
        <v>777</v>
      </c>
    </row>
    <row r="10" spans="2:5" s="3" customFormat="1" x14ac:dyDescent="0.25">
      <c r="B10" s="460"/>
      <c r="C10" s="138"/>
      <c r="D10" s="52" t="s">
        <v>501</v>
      </c>
    </row>
    <row r="11" spans="2:5" s="3" customFormat="1" x14ac:dyDescent="0.25">
      <c r="B11" s="460"/>
      <c r="C11" s="138"/>
      <c r="D11" s="52" t="s">
        <v>778</v>
      </c>
    </row>
    <row r="12" spans="2:5" s="3" customFormat="1" x14ac:dyDescent="0.25">
      <c r="B12" s="384"/>
      <c r="C12" s="138"/>
      <c r="D12" s="53" t="s">
        <v>837</v>
      </c>
    </row>
    <row r="13" spans="2:5" s="3" customFormat="1" x14ac:dyDescent="0.25">
      <c r="B13" s="384"/>
      <c r="C13" s="138"/>
      <c r="D13" s="53" t="s">
        <v>838</v>
      </c>
    </row>
    <row r="14" spans="2:5" s="3" customFormat="1" x14ac:dyDescent="0.25">
      <c r="B14" s="51" t="s">
        <v>760</v>
      </c>
      <c r="C14" s="138"/>
      <c r="D14" s="54" t="s">
        <v>127</v>
      </c>
    </row>
    <row r="15" spans="2:5" s="3" customFormat="1" x14ac:dyDescent="0.25">
      <c r="B15" s="384"/>
      <c r="C15" s="138"/>
      <c r="D15" s="53" t="s">
        <v>836</v>
      </c>
    </row>
    <row r="16" spans="2:5" s="3" customFormat="1" x14ac:dyDescent="0.25">
      <c r="B16" s="384"/>
      <c r="C16" s="138"/>
      <c r="D16" s="53" t="s">
        <v>835</v>
      </c>
    </row>
    <row r="17" spans="2:4" s="3" customFormat="1" x14ac:dyDescent="0.25">
      <c r="B17" s="51" t="s">
        <v>761</v>
      </c>
      <c r="C17" s="138"/>
      <c r="D17" s="54" t="s">
        <v>336</v>
      </c>
    </row>
    <row r="18" spans="2:4" s="3" customFormat="1" x14ac:dyDescent="0.25">
      <c r="B18" s="51"/>
      <c r="C18" s="138"/>
      <c r="D18" s="53" t="s">
        <v>839</v>
      </c>
    </row>
    <row r="19" spans="2:4" s="3" customFormat="1" x14ac:dyDescent="0.25">
      <c r="B19" s="51"/>
      <c r="C19" s="138"/>
      <c r="D19" s="53" t="s">
        <v>840</v>
      </c>
    </row>
    <row r="20" spans="2:4" s="3" customFormat="1" x14ac:dyDescent="0.25">
      <c r="B20" s="55"/>
      <c r="C20" s="139"/>
      <c r="D20" s="57"/>
    </row>
    <row r="21" spans="2:4" s="3" customFormat="1" x14ac:dyDescent="0.25">
      <c r="B21" s="58"/>
      <c r="C21" s="58"/>
      <c r="D21" s="59"/>
    </row>
    <row r="22" spans="2:4" s="3" customFormat="1" ht="30" x14ac:dyDescent="0.25">
      <c r="B22" s="152" t="s">
        <v>128</v>
      </c>
      <c r="C22" s="153" t="s">
        <v>419</v>
      </c>
      <c r="D22" s="154"/>
    </row>
    <row r="23" spans="2:4" s="3" customFormat="1" x14ac:dyDescent="0.25">
      <c r="B23" s="449" t="s">
        <v>762</v>
      </c>
      <c r="C23" s="150" t="s">
        <v>420</v>
      </c>
      <c r="D23" s="151" t="s">
        <v>497</v>
      </c>
    </row>
    <row r="24" spans="2:4" s="3" customFormat="1" x14ac:dyDescent="0.25">
      <c r="B24" s="55"/>
      <c r="C24" s="56" t="s">
        <v>486</v>
      </c>
      <c r="D24" s="57" t="s">
        <v>496</v>
      </c>
    </row>
    <row r="25" spans="2:4" s="3" customFormat="1" x14ac:dyDescent="0.25">
      <c r="B25" s="58"/>
      <c r="C25" s="50"/>
      <c r="D25" s="50"/>
    </row>
    <row r="26" spans="2:4" s="3" customFormat="1" ht="30" x14ac:dyDescent="0.25">
      <c r="B26" s="155" t="s">
        <v>204</v>
      </c>
      <c r="C26" s="156" t="s">
        <v>419</v>
      </c>
      <c r="D26" s="157"/>
    </row>
    <row r="27" spans="2:4" s="3" customFormat="1" x14ac:dyDescent="0.25">
      <c r="B27" s="449" t="s">
        <v>769</v>
      </c>
      <c r="C27" s="150" t="s">
        <v>420</v>
      </c>
      <c r="D27" s="151" t="s">
        <v>847</v>
      </c>
    </row>
    <row r="28" spans="2:4" s="3" customFormat="1" x14ac:dyDescent="0.25">
      <c r="B28" s="51"/>
      <c r="C28" s="1129" t="s">
        <v>486</v>
      </c>
      <c r="D28" s="53" t="s">
        <v>846</v>
      </c>
    </row>
    <row r="29" spans="2:4" s="3" customFormat="1" x14ac:dyDescent="0.25">
      <c r="B29" s="55"/>
      <c r="C29" s="139"/>
      <c r="D29" s="57"/>
    </row>
    <row r="30" spans="2:4" s="3" customFormat="1" x14ac:dyDescent="0.25">
      <c r="B30" s="58"/>
      <c r="C30" s="58"/>
      <c r="D30" s="59"/>
    </row>
    <row r="31" spans="2:4" s="3" customFormat="1" x14ac:dyDescent="0.25">
      <c r="B31" s="158" t="s">
        <v>129</v>
      </c>
      <c r="C31" s="159" t="s">
        <v>420</v>
      </c>
      <c r="D31" s="160"/>
    </row>
    <row r="32" spans="2:4" s="3" customFormat="1" x14ac:dyDescent="0.25">
      <c r="B32" s="449" t="s">
        <v>764</v>
      </c>
      <c r="C32" s="138"/>
      <c r="D32" s="54" t="s">
        <v>109</v>
      </c>
    </row>
    <row r="33" spans="2:5" s="3" customFormat="1" x14ac:dyDescent="0.25">
      <c r="B33" s="459"/>
      <c r="C33" s="138"/>
      <c r="D33" s="53" t="s">
        <v>269</v>
      </c>
    </row>
    <row r="34" spans="2:5" s="3" customFormat="1" x14ac:dyDescent="0.25">
      <c r="B34" s="459" t="s">
        <v>765</v>
      </c>
      <c r="C34" s="138"/>
      <c r="D34" s="54" t="s">
        <v>53</v>
      </c>
    </row>
    <row r="35" spans="2:5" s="3" customFormat="1" x14ac:dyDescent="0.25">
      <c r="B35" s="384"/>
      <c r="C35" s="138"/>
      <c r="D35" s="53" t="s">
        <v>502</v>
      </c>
    </row>
    <row r="36" spans="2:5" s="3" customFormat="1" x14ac:dyDescent="0.25">
      <c r="B36" s="459" t="s">
        <v>766</v>
      </c>
      <c r="C36" s="138"/>
      <c r="D36" s="54" t="s">
        <v>110</v>
      </c>
    </row>
    <row r="37" spans="2:5" s="3" customFormat="1" x14ac:dyDescent="0.25">
      <c r="B37" s="384"/>
      <c r="C37" s="138"/>
      <c r="D37" s="53" t="s">
        <v>270</v>
      </c>
    </row>
    <row r="38" spans="2:5" s="3" customFormat="1" x14ac:dyDescent="0.25">
      <c r="B38" s="459" t="s">
        <v>767</v>
      </c>
      <c r="C38" s="138"/>
      <c r="D38" s="54" t="s">
        <v>52</v>
      </c>
    </row>
    <row r="39" spans="2:5" s="3" customFormat="1" x14ac:dyDescent="0.25">
      <c r="B39" s="384"/>
      <c r="C39" s="138"/>
      <c r="D39" s="53" t="s">
        <v>297</v>
      </c>
    </row>
    <row r="40" spans="2:5" s="3" customFormat="1" x14ac:dyDescent="0.25">
      <c r="B40" s="384"/>
      <c r="C40" s="138"/>
      <c r="D40" s="53" t="s">
        <v>272</v>
      </c>
    </row>
    <row r="41" spans="2:5" s="3" customFormat="1" x14ac:dyDescent="0.25">
      <c r="B41" s="459" t="s">
        <v>768</v>
      </c>
      <c r="C41" s="138"/>
      <c r="D41" s="54" t="s">
        <v>130</v>
      </c>
    </row>
    <row r="42" spans="2:5" s="3" customFormat="1" x14ac:dyDescent="0.25">
      <c r="B42" s="384"/>
      <c r="C42" s="138"/>
      <c r="D42" s="53" t="s">
        <v>276</v>
      </c>
    </row>
    <row r="43" spans="2:5" s="3" customFormat="1" x14ac:dyDescent="0.25">
      <c r="B43" s="51" t="s">
        <v>763</v>
      </c>
      <c r="C43" s="138"/>
      <c r="D43" s="54" t="s">
        <v>747</v>
      </c>
    </row>
    <row r="44" spans="2:5" s="3" customFormat="1" x14ac:dyDescent="0.25">
      <c r="B44" s="51"/>
      <c r="C44" s="138"/>
      <c r="D44" s="53" t="s">
        <v>748</v>
      </c>
    </row>
    <row r="45" spans="2:5" s="3" customFormat="1" x14ac:dyDescent="0.25">
      <c r="B45" s="51" t="s">
        <v>763</v>
      </c>
      <c r="C45" s="138"/>
      <c r="D45" s="54" t="s">
        <v>131</v>
      </c>
    </row>
    <row r="46" spans="2:5" s="3" customFormat="1" x14ac:dyDescent="0.25">
      <c r="B46" s="384"/>
      <c r="C46" s="138"/>
      <c r="D46" s="53" t="s">
        <v>275</v>
      </c>
    </row>
    <row r="47" spans="2:5" s="3" customFormat="1" x14ac:dyDescent="0.25">
      <c r="B47" s="55"/>
      <c r="C47" s="144"/>
      <c r="D47" s="145"/>
      <c r="E47" s="67"/>
    </row>
    <row r="48" spans="2:5" s="3" customFormat="1" x14ac:dyDescent="0.25">
      <c r="B48" s="58"/>
      <c r="C48" s="58"/>
      <c r="D48" s="59"/>
    </row>
    <row r="49" spans="2:4" s="3" customFormat="1" x14ac:dyDescent="0.25">
      <c r="B49" s="291" t="s">
        <v>751</v>
      </c>
      <c r="C49" s="292"/>
      <c r="D49" s="905"/>
    </row>
    <row r="50" spans="2:4" s="3" customFormat="1" x14ac:dyDescent="0.25">
      <c r="B50" s="906" t="s">
        <v>752</v>
      </c>
      <c r="C50" s="138" t="s">
        <v>755</v>
      </c>
      <c r="D50" s="143" t="s">
        <v>757</v>
      </c>
    </row>
    <row r="51" spans="2:4" s="3" customFormat="1" x14ac:dyDescent="0.25">
      <c r="B51" s="907"/>
      <c r="C51" s="908"/>
      <c r="D51" s="909"/>
    </row>
    <row r="52" spans="2:4" s="3" customFormat="1" x14ac:dyDescent="0.25">
      <c r="B52" s="51" t="s">
        <v>753</v>
      </c>
      <c r="C52" s="138" t="s">
        <v>754</v>
      </c>
      <c r="D52" s="53" t="s">
        <v>758</v>
      </c>
    </row>
    <row r="53" spans="2:4" s="3" customFormat="1" x14ac:dyDescent="0.25">
      <c r="B53" s="55"/>
      <c r="C53" s="56"/>
      <c r="D53" s="57"/>
    </row>
    <row r="54" spans="2:4" s="3" customFormat="1" x14ac:dyDescent="0.25">
      <c r="B54" s="58"/>
      <c r="C54" s="50"/>
      <c r="D54" s="50"/>
    </row>
    <row r="55" spans="2:4" s="3" customFormat="1" x14ac:dyDescent="0.25">
      <c r="B55" s="161" t="s">
        <v>296</v>
      </c>
      <c r="C55" s="162"/>
      <c r="D55" s="163"/>
    </row>
    <row r="56" spans="2:4" s="3" customFormat="1" x14ac:dyDescent="0.25">
      <c r="B56" s="146" t="s">
        <v>132</v>
      </c>
      <c r="C56" s="147"/>
      <c r="D56" s="148" t="s">
        <v>592</v>
      </c>
    </row>
    <row r="57" spans="2:4" s="3" customFormat="1" x14ac:dyDescent="0.25">
      <c r="B57" s="136"/>
      <c r="C57" s="142"/>
      <c r="D57" s="143"/>
    </row>
    <row r="58" spans="2:4" s="3" customFormat="1" x14ac:dyDescent="0.25">
      <c r="B58" s="136" t="s">
        <v>62</v>
      </c>
      <c r="C58" s="142"/>
      <c r="D58" s="143" t="s">
        <v>294</v>
      </c>
    </row>
    <row r="59" spans="2:4" s="3" customFormat="1" x14ac:dyDescent="0.25">
      <c r="B59" s="136"/>
      <c r="C59" s="142"/>
      <c r="D59" s="143"/>
    </row>
    <row r="60" spans="2:4" s="3" customFormat="1" x14ac:dyDescent="0.25">
      <c r="B60" s="136" t="s">
        <v>134</v>
      </c>
      <c r="C60" s="141"/>
      <c r="D60" s="143" t="s">
        <v>295</v>
      </c>
    </row>
    <row r="61" spans="2:4" s="3" customFormat="1" x14ac:dyDescent="0.25">
      <c r="B61" s="136"/>
      <c r="C61" s="141"/>
      <c r="D61" s="143"/>
    </row>
    <row r="62" spans="2:4" s="3" customFormat="1" x14ac:dyDescent="0.25">
      <c r="B62" s="136" t="s">
        <v>133</v>
      </c>
      <c r="C62" s="142"/>
      <c r="D62" s="143" t="s">
        <v>291</v>
      </c>
    </row>
    <row r="63" spans="2:4" s="3" customFormat="1" x14ac:dyDescent="0.25">
      <c r="B63" s="307"/>
      <c r="C63" s="312"/>
      <c r="D63" s="149"/>
    </row>
    <row r="64" spans="2:4" s="3" customFormat="1" x14ac:dyDescent="0.25">
      <c r="B64" s="6"/>
      <c r="D64" s="7"/>
    </row>
    <row r="65" spans="2:8" s="3" customFormat="1" x14ac:dyDescent="0.25">
      <c r="B65" s="309" t="s">
        <v>63</v>
      </c>
      <c r="C65" s="310" t="s">
        <v>65</v>
      </c>
      <c r="D65" s="310" t="s">
        <v>64</v>
      </c>
    </row>
    <row r="66" spans="2:8" s="6" customFormat="1" x14ac:dyDescent="0.25">
      <c r="B66" s="311" t="s">
        <v>395</v>
      </c>
      <c r="C66" s="1126">
        <v>45638</v>
      </c>
      <c r="D66" s="1127" t="s">
        <v>770</v>
      </c>
      <c r="E66" s="74"/>
    </row>
    <row r="67" spans="2:8" s="6" customFormat="1" x14ac:dyDescent="0.25">
      <c r="B67" s="311"/>
      <c r="C67" s="315"/>
      <c r="D67" s="311"/>
    </row>
    <row r="68" spans="2:8" s="3" customFormat="1" x14ac:dyDescent="0.25">
      <c r="B68" s="83"/>
      <c r="C68" s="83"/>
      <c r="D68" s="83"/>
    </row>
    <row r="69" spans="2:8" s="3" customFormat="1" x14ac:dyDescent="0.25">
      <c r="B69" s="951" t="s">
        <v>67</v>
      </c>
      <c r="C69" s="951"/>
      <c r="D69" s="951"/>
    </row>
    <row r="70" spans="2:8" s="3" customFormat="1" ht="33.75" customHeight="1" x14ac:dyDescent="0.25">
      <c r="B70" s="952" t="s">
        <v>68</v>
      </c>
      <c r="C70" s="952"/>
      <c r="D70" s="952"/>
    </row>
    <row r="71" spans="2:8" s="3" customFormat="1" x14ac:dyDescent="0.25">
      <c r="B71" s="6"/>
    </row>
    <row r="72" spans="2:8" s="3" customFormat="1" ht="15.75" customHeight="1" x14ac:dyDescent="0.25">
      <c r="B72" s="948" t="s">
        <v>771</v>
      </c>
      <c r="C72" s="948"/>
      <c r="D72" s="9" t="s">
        <v>772</v>
      </c>
      <c r="E72" s="386"/>
      <c r="F72" s="306"/>
      <c r="G72" s="306"/>
      <c r="H72" s="306"/>
    </row>
    <row r="73" spans="2:8" s="3" customFormat="1" x14ac:dyDescent="0.25">
      <c r="B73" s="10"/>
      <c r="C73" s="10"/>
      <c r="D73" s="10"/>
      <c r="E73" s="10"/>
      <c r="F73" s="10"/>
      <c r="G73" s="10"/>
      <c r="H73" s="10"/>
    </row>
    <row r="74" spans="2:8" s="3" customFormat="1" x14ac:dyDescent="0.25">
      <c r="B74" s="947" t="s">
        <v>135</v>
      </c>
      <c r="C74" s="947"/>
      <c r="D74" s="910" t="s">
        <v>770</v>
      </c>
      <c r="E74" s="386"/>
    </row>
    <row r="75" spans="2:8" s="3" customFormat="1" x14ac:dyDescent="0.25">
      <c r="B75" s="946" t="s">
        <v>773</v>
      </c>
      <c r="C75" s="946"/>
      <c r="D75" s="1128" t="s">
        <v>775</v>
      </c>
      <c r="E75" s="386"/>
    </row>
    <row r="76" spans="2:8" s="3" customFormat="1" x14ac:dyDescent="0.25">
      <c r="B76" s="946" t="s">
        <v>774</v>
      </c>
      <c r="C76" s="946"/>
      <c r="D76" s="1128" t="s">
        <v>775</v>
      </c>
      <c r="E76" s="10"/>
      <c r="F76" s="10"/>
      <c r="G76" s="10"/>
      <c r="H76" s="10"/>
    </row>
    <row r="77" spans="2:8" s="3" customFormat="1" x14ac:dyDescent="0.25">
      <c r="C77" s="10"/>
      <c r="D77" s="10"/>
      <c r="E77" s="10"/>
      <c r="F77" s="10"/>
      <c r="G77" s="10"/>
      <c r="H77" s="10"/>
    </row>
    <row r="78" spans="2:8" s="3" customFormat="1" x14ac:dyDescent="0.25">
      <c r="B78" s="10"/>
      <c r="C78" s="10"/>
      <c r="D78" s="10"/>
      <c r="E78" s="10"/>
      <c r="F78" s="10"/>
      <c r="G78" s="10"/>
      <c r="H78" s="10"/>
    </row>
    <row r="79" spans="2:8" s="3" customFormat="1" x14ac:dyDescent="0.25">
      <c r="B79" s="6"/>
    </row>
    <row r="80" spans="2:8" s="3" customFormat="1" x14ac:dyDescent="0.25">
      <c r="B80" s="6"/>
    </row>
    <row r="81" spans="2:2" s="3" customFormat="1" x14ac:dyDescent="0.25">
      <c r="B81" s="6"/>
    </row>
    <row r="82" spans="2:2" s="3" customFormat="1" x14ac:dyDescent="0.25">
      <c r="B82" s="6"/>
    </row>
    <row r="83" spans="2:2" s="3" customFormat="1" x14ac:dyDescent="0.25">
      <c r="B83" s="6"/>
    </row>
    <row r="84" spans="2:2" s="3" customFormat="1" x14ac:dyDescent="0.25">
      <c r="B84" s="6"/>
    </row>
    <row r="85" spans="2:2" s="3" customFormat="1" x14ac:dyDescent="0.25">
      <c r="B85" s="6"/>
    </row>
    <row r="86" spans="2:2" s="3" customFormat="1" x14ac:dyDescent="0.25">
      <c r="B86" s="6"/>
    </row>
    <row r="87" spans="2:2" s="3" customFormat="1" x14ac:dyDescent="0.25">
      <c r="B87" s="6"/>
    </row>
    <row r="88" spans="2:2" s="3" customFormat="1" x14ac:dyDescent="0.25">
      <c r="B88" s="6"/>
    </row>
    <row r="89" spans="2:2" s="3" customFormat="1" x14ac:dyDescent="0.25">
      <c r="B89" s="6"/>
    </row>
    <row r="90" spans="2:2" s="3" customFormat="1" x14ac:dyDescent="0.25">
      <c r="B90" s="6"/>
    </row>
    <row r="91" spans="2:2" s="3" customFormat="1" x14ac:dyDescent="0.25">
      <c r="B91" s="6"/>
    </row>
    <row r="92" spans="2:2" s="3" customFormat="1" x14ac:dyDescent="0.25">
      <c r="B92" s="6"/>
    </row>
    <row r="93" spans="2:2" s="3" customFormat="1" x14ac:dyDescent="0.25">
      <c r="B93" s="6"/>
    </row>
    <row r="94" spans="2:2" s="3" customFormat="1" x14ac:dyDescent="0.25">
      <c r="B94" s="6"/>
    </row>
    <row r="95" spans="2:2" s="3" customFormat="1" x14ac:dyDescent="0.25">
      <c r="B95" s="6"/>
    </row>
    <row r="96" spans="2:2" s="3" customFormat="1" x14ac:dyDescent="0.25">
      <c r="B96" s="6"/>
    </row>
    <row r="97" spans="2:2" s="3" customFormat="1" x14ac:dyDescent="0.25">
      <c r="B97" s="6"/>
    </row>
    <row r="98" spans="2:2" s="3" customFormat="1" x14ac:dyDescent="0.25">
      <c r="B98" s="6"/>
    </row>
    <row r="99" spans="2:2" s="3" customFormat="1" x14ac:dyDescent="0.25">
      <c r="B99" s="6"/>
    </row>
    <row r="100" spans="2:2" s="3" customFormat="1" x14ac:dyDescent="0.25">
      <c r="B100" s="6"/>
    </row>
    <row r="101" spans="2:2" s="3" customFormat="1" x14ac:dyDescent="0.25">
      <c r="B101" s="6"/>
    </row>
    <row r="102" spans="2:2" s="3" customFormat="1" x14ac:dyDescent="0.25">
      <c r="B102" s="6"/>
    </row>
    <row r="103" spans="2:2" s="3" customFormat="1" x14ac:dyDescent="0.25">
      <c r="B103" s="6"/>
    </row>
    <row r="104" spans="2:2" s="3" customFormat="1" x14ac:dyDescent="0.25">
      <c r="B104" s="6"/>
    </row>
    <row r="105" spans="2:2" s="3" customFormat="1" x14ac:dyDescent="0.25">
      <c r="B105" s="6"/>
    </row>
    <row r="106" spans="2:2" s="3" customFormat="1" x14ac:dyDescent="0.25">
      <c r="B106" s="6"/>
    </row>
    <row r="107" spans="2:2" s="3" customFormat="1" x14ac:dyDescent="0.25">
      <c r="B107" s="6"/>
    </row>
    <row r="108" spans="2:2" s="3" customFormat="1" x14ac:dyDescent="0.25">
      <c r="B108" s="6"/>
    </row>
    <row r="109" spans="2:2" s="3" customFormat="1" x14ac:dyDescent="0.25">
      <c r="B109" s="6"/>
    </row>
    <row r="110" spans="2:2" s="3" customFormat="1" x14ac:dyDescent="0.25">
      <c r="B110" s="6"/>
    </row>
    <row r="111" spans="2:2" s="3" customFormat="1" x14ac:dyDescent="0.25">
      <c r="B111" s="6"/>
    </row>
    <row r="112" spans="2:2" s="3" customFormat="1" x14ac:dyDescent="0.25">
      <c r="B112" s="6"/>
    </row>
    <row r="113" spans="2:2" s="3" customFormat="1" x14ac:dyDescent="0.25">
      <c r="B113" s="6"/>
    </row>
  </sheetData>
  <mergeCells count="9">
    <mergeCell ref="B76:C76"/>
    <mergeCell ref="B74:C74"/>
    <mergeCell ref="B75:C75"/>
    <mergeCell ref="B72:C72"/>
    <mergeCell ref="B1:D1"/>
    <mergeCell ref="B2:D2"/>
    <mergeCell ref="B3:D3"/>
    <mergeCell ref="B69:D69"/>
    <mergeCell ref="B70:D70"/>
  </mergeCells>
  <hyperlinks>
    <hyperlink ref="D35" location="'Dental health 2015-17'!Print_Area" display="Dental health (as measured by dmft) - data completeness, dmft, treatment and care index" xr:uid="{00000000-0004-0000-0000-000000000000}"/>
    <hyperlink ref="D42" location="'Psychology 2015-17'!Print_Area" display="Psychology - data completeness and outcomes" xr:uid="{00000000-0004-0000-0000-000001000000}"/>
    <hyperlink ref="D44" location="'Audit age checks'!A1" display="Audit age checks - child growth, dental health, facial growth, speech and psychology" xr:uid="{00000000-0004-0000-0000-000002000000}"/>
    <hyperlink ref="D33" location="'Child growth 2015-17'!Print_Area" display="Child growth - data completeness and BMI" xr:uid="{00000000-0004-0000-0000-000003000000}"/>
    <hyperlink ref="D37" location="'Facial growth 2015-17'!Print_Area" display="Facial growth - data completeness and 5 year old index scores" xr:uid="{00000000-0004-0000-0000-000004000000}"/>
    <hyperlink ref="D16" location="'Diagnosis times CPO 2021-23'!A1" display="Timely diagnosis of cleft palate" xr:uid="{00000000-0004-0000-0000-000006000000}"/>
    <hyperlink ref="D23" location="'Consent 2015-17'!Print_Area" display="Consent 2015-2017" xr:uid="{00000000-0004-0000-0000-000007000000}"/>
    <hyperlink ref="D39" location="'Speech 2015-17'!Print_Area" display="Speech - data completeness and standards" xr:uid="{00000000-0004-0000-0000-000008000000}"/>
    <hyperlink ref="D40" location="'16-CAPS-A speech paramts'!A1" display="16 CAPS-A Speech parameters" xr:uid="{00000000-0004-0000-0000-000009000000}"/>
    <hyperlink ref="D8" location="'Registrations 2021-23'!A1" display="Registrations " xr:uid="{00000000-0004-0000-0000-00000A000000}"/>
    <hyperlink ref="D27" location="'2021-23 births_Outlier status'!A1" display="Cleft service alert and outlier status 2021-2023" xr:uid="{00000000-0004-0000-0000-00000B000000}"/>
    <hyperlink ref="D12" location="'Gestation 2021-23'!A1" display="Gestational age " xr:uid="{00000000-0004-0000-0000-00000C000000}"/>
    <hyperlink ref="D13" location="'Birth weight 2021-23'!Print_Area" display="Birth weight" xr:uid="{00000000-0004-0000-0000-00000D000000}"/>
    <hyperlink ref="D56" location="'CRANE Project Team'!A1" display="CRANE Project Team" xr:uid="{00000000-0004-0000-0000-00000E000000}"/>
    <hyperlink ref="D58" location="'Cleft Services'!A1" display="Cleft Services" xr:uid="{00000000-0004-0000-0000-00000F000000}"/>
    <hyperlink ref="D62" location="'Governance &amp; Funding'!A1" display="Governance and Funding" xr:uid="{00000000-0004-0000-0000-000010000000}"/>
    <hyperlink ref="D60" location="Indicators!A1" display="Indicators" xr:uid="{00000000-0004-0000-0000-000011000000}"/>
    <hyperlink ref="D18" location="'Referral 2021-23'!A1" display="Referral to Cleft Services" xr:uid="{00000000-0004-0000-0000-000012000000}"/>
    <hyperlink ref="D11" location="'Patient characteristics 2021-23'!A1" display="Sex distribution" xr:uid="{00000000-0004-0000-0000-000014000000}"/>
    <hyperlink ref="D19" location="'Contact &amp; visit 2021-23'!Print_Area" display="Contact with Cleft Services" xr:uid="{00000000-0004-0000-0000-000017000000}"/>
    <hyperlink ref="D10" location="'Patient characteristics 2021-23'!A1" display="Robin Sequence, in children with Cleft Palate (CP) only (Table 2)" xr:uid="{00000000-0004-0000-0000-000018000000}"/>
    <hyperlink ref="D9" location="'Patient characteristics 2021-23'!A1" display="Cleft type distribution for CRANE-consented children" xr:uid="{00000000-0004-0000-0000-000019000000}"/>
    <hyperlink ref="D24" location="' Consent 2021-23'!A1" display="Consent 2021-2023" xr:uid="{00000000-0004-0000-0000-00001A000000}"/>
    <hyperlink ref="D46" location="'Reasons outcome not coll'!A1" display="Reasons outcome not collected - child growth, dental health, facial growth, speech and psychology" xr:uid="{00000000-0004-0000-0000-00001B000000}"/>
    <hyperlink ref="D50" location="'Multiple Deprivation'!A1" display="Distribution of CRANE-consented patients by Index of Multiple Deprivation (IMD) quintiles" xr:uid="{00000000-0004-0000-0000-00001C000000}"/>
    <hyperlink ref="D52" location="'Newborn Hearing Screening Prog'!A1" display="Results from linkage with the Newborn Hearing Screening Programme (NHSP, England only)" xr:uid="{00000000-0004-0000-0000-00001D000000}"/>
    <hyperlink ref="D72" r:id="rId1" xr:uid="{00000000-0004-0000-0000-00001E000000}"/>
    <hyperlink ref="D15" location="'Diagnosis  times 2021-23'!A1" display="Timing of diagnosis for all cleft types" xr:uid="{00000000-0004-0000-0000-000005000000}"/>
    <hyperlink ref="D28" location="'2015-17 births_Outlier status'!A1" display="Cleft service alert and outlier status 2015-2017" xr:uid="{EF8CD0F2-C212-4055-9117-30B3DD7EEAD0}"/>
  </hyperlinks>
  <pageMargins left="0.7" right="0.7" top="0.75" bottom="0.75" header="0.3" footer="0.3"/>
  <pageSetup paperSize="9" scale="54" orientation="portrait" r:id="rId2"/>
  <headerFooter>
    <oddHeader>&amp;C&amp;F</oddHeader>
    <oddFooter>&amp;C&amp;A
Page &amp;P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1F2FF"/>
  </sheetPr>
  <dimension ref="B1:V53"/>
  <sheetViews>
    <sheetView zoomScaleNormal="100" zoomScaleSheetLayoutView="90" workbookViewId="0">
      <selection activeCell="B1" sqref="B1"/>
    </sheetView>
  </sheetViews>
  <sheetFormatPr defaultRowHeight="15" x14ac:dyDescent="0.25"/>
  <cols>
    <col min="1" max="1" width="5.140625" style="67" customWidth="1"/>
    <col min="2" max="2" width="15.7109375" style="67" customWidth="1"/>
    <col min="3" max="3" width="18.7109375" style="67" customWidth="1"/>
    <col min="4" max="9" width="12.7109375" style="67" customWidth="1"/>
    <col min="10" max="10" width="15.28515625" style="83" customWidth="1"/>
    <col min="11" max="11" width="13.5703125" style="67" customWidth="1"/>
    <col min="12" max="12" width="10.7109375" style="67" customWidth="1"/>
    <col min="13" max="16384" width="9.140625" style="67"/>
  </cols>
  <sheetData>
    <row r="1" spans="2:22" x14ac:dyDescent="0.25">
      <c r="B1" s="68" t="s">
        <v>48</v>
      </c>
    </row>
    <row r="2" spans="2:22" x14ac:dyDescent="0.25">
      <c r="B2" s="68"/>
    </row>
    <row r="3" spans="2:22" ht="15" customHeight="1" x14ac:dyDescent="0.25">
      <c r="B3" s="966" t="s">
        <v>414</v>
      </c>
      <c r="C3" s="966"/>
      <c r="D3" s="966"/>
      <c r="E3" s="966"/>
      <c r="F3" s="966"/>
      <c r="G3" s="966"/>
      <c r="H3" s="966"/>
      <c r="I3" s="966"/>
      <c r="J3" s="966"/>
      <c r="K3" s="966"/>
      <c r="L3" s="18"/>
      <c r="M3" s="18"/>
      <c r="N3" s="18"/>
    </row>
    <row r="4" spans="2:22" ht="15" customHeight="1" x14ac:dyDescent="0.25">
      <c r="B4" s="196"/>
      <c r="C4" s="196"/>
      <c r="D4" s="196"/>
      <c r="E4" s="196"/>
      <c r="F4" s="196"/>
      <c r="G4" s="196"/>
      <c r="H4" s="196"/>
      <c r="I4" s="196"/>
      <c r="K4" s="196"/>
      <c r="L4" s="196"/>
      <c r="M4" s="196"/>
      <c r="N4" s="196"/>
      <c r="O4" s="196"/>
      <c r="P4" s="196"/>
    </row>
    <row r="5" spans="2:22" s="3" customFormat="1" ht="27.75" customHeight="1" x14ac:dyDescent="0.25">
      <c r="B5" s="1021" t="s">
        <v>60</v>
      </c>
      <c r="C5" s="185" t="s">
        <v>249</v>
      </c>
      <c r="D5" s="1004" t="s">
        <v>284</v>
      </c>
      <c r="E5" s="1004"/>
      <c r="F5" s="1004" t="s">
        <v>2</v>
      </c>
      <c r="G5" s="1004"/>
      <c r="H5" s="1024" t="s">
        <v>3</v>
      </c>
      <c r="I5" s="1024"/>
      <c r="J5" s="986" t="s">
        <v>233</v>
      </c>
      <c r="K5" s="1025" t="s">
        <v>481</v>
      </c>
    </row>
    <row r="6" spans="2:22" s="3" customFormat="1" x14ac:dyDescent="0.25">
      <c r="B6" s="1022"/>
      <c r="C6" s="185" t="s">
        <v>4</v>
      </c>
      <c r="D6" s="185" t="s">
        <v>5</v>
      </c>
      <c r="E6" s="185" t="s">
        <v>50</v>
      </c>
      <c r="F6" s="185" t="s">
        <v>5</v>
      </c>
      <c r="G6" s="185" t="s">
        <v>50</v>
      </c>
      <c r="H6" s="811" t="s">
        <v>5</v>
      </c>
      <c r="I6" s="811" t="s">
        <v>50</v>
      </c>
      <c r="J6" s="988"/>
      <c r="K6" s="1026"/>
      <c r="L6" s="67"/>
      <c r="M6" s="67"/>
      <c r="N6" s="67"/>
      <c r="O6" s="67"/>
      <c r="P6" s="67"/>
      <c r="Q6" s="67"/>
      <c r="R6" s="67"/>
      <c r="S6" s="67"/>
      <c r="T6" s="67"/>
      <c r="U6" s="67"/>
      <c r="V6" s="67"/>
    </row>
    <row r="7" spans="2:22" x14ac:dyDescent="0.25">
      <c r="B7" s="132" t="s">
        <v>7</v>
      </c>
      <c r="C7" s="320">
        <f>SUM(D7+F7+H7)</f>
        <v>113</v>
      </c>
      <c r="D7" s="320">
        <v>97</v>
      </c>
      <c r="E7" s="523">
        <f>D7/C7</f>
        <v>0.8584070796460177</v>
      </c>
      <c r="F7" s="320">
        <v>2</v>
      </c>
      <c r="G7" s="325">
        <f>F7/C7</f>
        <v>1.7699115044247787E-2</v>
      </c>
      <c r="H7" s="812">
        <v>14</v>
      </c>
      <c r="I7" s="813">
        <f>H7/C7</f>
        <v>0.12389380530973451</v>
      </c>
      <c r="J7" s="652"/>
      <c r="K7" s="805" t="s">
        <v>33</v>
      </c>
    </row>
    <row r="8" spans="2:22" x14ac:dyDescent="0.25">
      <c r="B8" s="129" t="s">
        <v>8</v>
      </c>
      <c r="C8" s="121">
        <f t="shared" ref="C8:C20" si="0">SUM(D8+F8+H8)</f>
        <v>128</v>
      </c>
      <c r="D8" s="121">
        <v>122</v>
      </c>
      <c r="E8" s="513">
        <f t="shared" ref="E8:E21" si="1">D8/C8</f>
        <v>0.953125</v>
      </c>
      <c r="F8" s="121">
        <v>0</v>
      </c>
      <c r="G8" s="317">
        <f t="shared" ref="G8:G20" si="2">F8/C8</f>
        <v>0</v>
      </c>
      <c r="H8" s="517">
        <v>6</v>
      </c>
      <c r="I8" s="814">
        <f t="shared" ref="I8:I20" si="3">H8/C8</f>
        <v>4.6875E-2</v>
      </c>
      <c r="J8" s="107" t="s">
        <v>33</v>
      </c>
      <c r="K8" s="806" t="s">
        <v>33</v>
      </c>
    </row>
    <row r="9" spans="2:22" x14ac:dyDescent="0.25">
      <c r="B9" s="129" t="s">
        <v>9</v>
      </c>
      <c r="C9" s="121">
        <f t="shared" si="0"/>
        <v>155</v>
      </c>
      <c r="D9" s="121">
        <v>154</v>
      </c>
      <c r="E9" s="513">
        <f t="shared" si="1"/>
        <v>0.99354838709677418</v>
      </c>
      <c r="F9" s="121">
        <v>0</v>
      </c>
      <c r="G9" s="317">
        <f t="shared" si="2"/>
        <v>0</v>
      </c>
      <c r="H9" s="517">
        <v>1</v>
      </c>
      <c r="I9" s="814">
        <f t="shared" si="3"/>
        <v>6.4516129032258064E-3</v>
      </c>
      <c r="J9" s="107" t="s">
        <v>33</v>
      </c>
      <c r="K9" s="807" t="s">
        <v>32</v>
      </c>
    </row>
    <row r="10" spans="2:22" x14ac:dyDescent="0.25">
      <c r="B10" s="129" t="s">
        <v>10</v>
      </c>
      <c r="C10" s="121">
        <f t="shared" si="0"/>
        <v>143</v>
      </c>
      <c r="D10" s="121">
        <v>127</v>
      </c>
      <c r="E10" s="513">
        <f t="shared" si="1"/>
        <v>0.88811188811188813</v>
      </c>
      <c r="F10" s="121">
        <v>0</v>
      </c>
      <c r="G10" s="317">
        <f t="shared" si="2"/>
        <v>0</v>
      </c>
      <c r="H10" s="517">
        <v>16</v>
      </c>
      <c r="I10" s="814">
        <f t="shared" si="3"/>
        <v>0.11188811188811189</v>
      </c>
      <c r="J10" s="107" t="s">
        <v>20</v>
      </c>
      <c r="K10" s="806" t="s">
        <v>33</v>
      </c>
    </row>
    <row r="11" spans="2:22" x14ac:dyDescent="0.25">
      <c r="B11" s="129" t="s">
        <v>11</v>
      </c>
      <c r="C11" s="121">
        <f t="shared" si="0"/>
        <v>208</v>
      </c>
      <c r="D11" s="121">
        <v>205</v>
      </c>
      <c r="E11" s="513">
        <f t="shared" si="1"/>
        <v>0.98557692307692313</v>
      </c>
      <c r="F11" s="121">
        <v>1</v>
      </c>
      <c r="G11" s="317">
        <f t="shared" si="2"/>
        <v>4.807692307692308E-3</v>
      </c>
      <c r="H11" s="517">
        <v>2</v>
      </c>
      <c r="I11" s="814">
        <f t="shared" si="3"/>
        <v>9.6153846153846159E-3</v>
      </c>
      <c r="J11" s="107" t="s">
        <v>33</v>
      </c>
      <c r="K11" s="807" t="s">
        <v>32</v>
      </c>
    </row>
    <row r="12" spans="2:22" x14ac:dyDescent="0.25">
      <c r="B12" s="129" t="s">
        <v>286</v>
      </c>
      <c r="C12" s="121">
        <f t="shared" si="0"/>
        <v>174</v>
      </c>
      <c r="D12" s="121">
        <v>1</v>
      </c>
      <c r="E12" s="513">
        <f t="shared" si="1"/>
        <v>5.7471264367816091E-3</v>
      </c>
      <c r="F12" s="121">
        <v>0</v>
      </c>
      <c r="G12" s="317">
        <f t="shared" si="2"/>
        <v>0</v>
      </c>
      <c r="H12" s="517">
        <v>173</v>
      </c>
      <c r="I12" s="814">
        <f t="shared" si="3"/>
        <v>0.99425287356321834</v>
      </c>
      <c r="J12" s="107" t="s">
        <v>32</v>
      </c>
      <c r="K12" s="807" t="s">
        <v>32</v>
      </c>
    </row>
    <row r="13" spans="2:22" x14ac:dyDescent="0.25">
      <c r="B13" s="129" t="s">
        <v>55</v>
      </c>
      <c r="C13" s="121">
        <f t="shared" si="0"/>
        <v>137</v>
      </c>
      <c r="D13" s="121">
        <v>63</v>
      </c>
      <c r="E13" s="513">
        <f t="shared" si="1"/>
        <v>0.45985401459854014</v>
      </c>
      <c r="F13" s="121">
        <v>2</v>
      </c>
      <c r="G13" s="317">
        <f t="shared" si="2"/>
        <v>1.4598540145985401E-2</v>
      </c>
      <c r="H13" s="517">
        <v>72</v>
      </c>
      <c r="I13" s="814">
        <f t="shared" si="3"/>
        <v>0.52554744525547448</v>
      </c>
      <c r="J13" s="107" t="s">
        <v>32</v>
      </c>
      <c r="K13" s="808" t="s">
        <v>34</v>
      </c>
    </row>
    <row r="14" spans="2:22" x14ac:dyDescent="0.25">
      <c r="B14" s="129" t="s">
        <v>13</v>
      </c>
      <c r="C14" s="121">
        <f t="shared" si="0"/>
        <v>311</v>
      </c>
      <c r="D14" s="121">
        <v>73</v>
      </c>
      <c r="E14" s="513">
        <f t="shared" si="1"/>
        <v>0.2347266881028939</v>
      </c>
      <c r="F14" s="121">
        <v>0</v>
      </c>
      <c r="G14" s="317">
        <f t="shared" si="2"/>
        <v>0</v>
      </c>
      <c r="H14" s="517">
        <v>238</v>
      </c>
      <c r="I14" s="814">
        <f t="shared" si="3"/>
        <v>0.76527331189710612</v>
      </c>
      <c r="J14" s="107" t="s">
        <v>32</v>
      </c>
      <c r="K14" s="807" t="s">
        <v>32</v>
      </c>
    </row>
    <row r="15" spans="2:22" x14ac:dyDescent="0.25">
      <c r="B15" s="129" t="s">
        <v>56</v>
      </c>
      <c r="C15" s="121">
        <f t="shared" si="0"/>
        <v>188</v>
      </c>
      <c r="D15" s="121">
        <v>167</v>
      </c>
      <c r="E15" s="513">
        <f t="shared" si="1"/>
        <v>0.88829787234042556</v>
      </c>
      <c r="F15" s="121">
        <v>2</v>
      </c>
      <c r="G15" s="317">
        <f t="shared" si="2"/>
        <v>1.0638297872340425E-2</v>
      </c>
      <c r="H15" s="517">
        <v>19</v>
      </c>
      <c r="I15" s="814">
        <f t="shared" si="3"/>
        <v>0.10106382978723404</v>
      </c>
      <c r="J15" s="107" t="s">
        <v>20</v>
      </c>
      <c r="K15" s="807" t="s">
        <v>32</v>
      </c>
    </row>
    <row r="16" spans="2:22" x14ac:dyDescent="0.25">
      <c r="B16" s="129" t="s">
        <v>57</v>
      </c>
      <c r="C16" s="121">
        <f t="shared" si="0"/>
        <v>81</v>
      </c>
      <c r="D16" s="121">
        <v>78</v>
      </c>
      <c r="E16" s="513">
        <f t="shared" si="1"/>
        <v>0.96296296296296291</v>
      </c>
      <c r="F16" s="121">
        <v>1</v>
      </c>
      <c r="G16" s="317">
        <f t="shared" si="2"/>
        <v>1.2345679012345678E-2</v>
      </c>
      <c r="H16" s="517">
        <v>2</v>
      </c>
      <c r="I16" s="814">
        <f t="shared" si="3"/>
        <v>2.4691358024691357E-2</v>
      </c>
      <c r="J16" s="107" t="s">
        <v>33</v>
      </c>
      <c r="K16" s="806" t="s">
        <v>33</v>
      </c>
    </row>
    <row r="17" spans="2:18" x14ac:dyDescent="0.25">
      <c r="B17" s="129" t="s">
        <v>58</v>
      </c>
      <c r="C17" s="121">
        <f t="shared" si="0"/>
        <v>125</v>
      </c>
      <c r="D17" s="121">
        <v>118</v>
      </c>
      <c r="E17" s="513">
        <f t="shared" si="1"/>
        <v>0.94399999999999995</v>
      </c>
      <c r="F17" s="121">
        <v>0</v>
      </c>
      <c r="G17" s="317">
        <f t="shared" si="2"/>
        <v>0</v>
      </c>
      <c r="H17" s="517">
        <v>7</v>
      </c>
      <c r="I17" s="814">
        <f t="shared" si="3"/>
        <v>5.6000000000000001E-2</v>
      </c>
      <c r="J17" s="107" t="s">
        <v>33</v>
      </c>
      <c r="K17" s="806" t="s">
        <v>33</v>
      </c>
    </row>
    <row r="18" spans="2:18" x14ac:dyDescent="0.25">
      <c r="B18" s="129" t="s">
        <v>59</v>
      </c>
      <c r="C18" s="121">
        <f t="shared" si="0"/>
        <v>242</v>
      </c>
      <c r="D18" s="121">
        <v>235</v>
      </c>
      <c r="E18" s="513">
        <f t="shared" si="1"/>
        <v>0.97107438016528924</v>
      </c>
      <c r="F18" s="121">
        <v>1</v>
      </c>
      <c r="G18" s="317">
        <f t="shared" si="2"/>
        <v>4.1322314049586778E-3</v>
      </c>
      <c r="H18" s="517">
        <v>6</v>
      </c>
      <c r="I18" s="814">
        <f t="shared" si="3"/>
        <v>2.4793388429752067E-2</v>
      </c>
      <c r="J18" s="107" t="s">
        <v>33</v>
      </c>
      <c r="K18" s="806" t="s">
        <v>33</v>
      </c>
    </row>
    <row r="19" spans="2:18" x14ac:dyDescent="0.25">
      <c r="B19" s="129" t="s">
        <v>14</v>
      </c>
      <c r="C19" s="121">
        <f t="shared" si="0"/>
        <v>74</v>
      </c>
      <c r="D19" s="121">
        <v>74</v>
      </c>
      <c r="E19" s="513">
        <f t="shared" si="1"/>
        <v>1</v>
      </c>
      <c r="F19" s="121">
        <v>0</v>
      </c>
      <c r="G19" s="317">
        <f t="shared" si="2"/>
        <v>0</v>
      </c>
      <c r="H19" s="517">
        <v>0</v>
      </c>
      <c r="I19" s="814">
        <f t="shared" si="3"/>
        <v>0</v>
      </c>
      <c r="J19" s="107" t="s">
        <v>33</v>
      </c>
      <c r="K19" s="806" t="s">
        <v>33</v>
      </c>
    </row>
    <row r="20" spans="2:18" x14ac:dyDescent="0.25">
      <c r="B20" s="338" t="s">
        <v>82</v>
      </c>
      <c r="C20" s="210">
        <f t="shared" si="0"/>
        <v>124</v>
      </c>
      <c r="D20" s="210">
        <v>123</v>
      </c>
      <c r="E20" s="316">
        <f t="shared" si="1"/>
        <v>0.99193548387096775</v>
      </c>
      <c r="F20" s="210">
        <v>0</v>
      </c>
      <c r="G20" s="319">
        <f t="shared" si="2"/>
        <v>0</v>
      </c>
      <c r="H20" s="815">
        <v>1</v>
      </c>
      <c r="I20" s="816">
        <f t="shared" si="3"/>
        <v>8.0645161290322578E-3</v>
      </c>
      <c r="J20" s="212" t="s">
        <v>33</v>
      </c>
      <c r="K20" s="809" t="s">
        <v>33</v>
      </c>
    </row>
    <row r="21" spans="2:18" x14ac:dyDescent="0.25">
      <c r="B21" s="134" t="s">
        <v>75</v>
      </c>
      <c r="C21" s="591">
        <f>SUM(C7:C20)</f>
        <v>2203</v>
      </c>
      <c r="D21" s="592">
        <f>SUM(D7:D20)</f>
        <v>1637</v>
      </c>
      <c r="E21" s="133">
        <f t="shared" si="1"/>
        <v>0.74307762142532907</v>
      </c>
      <c r="F21" s="592">
        <f>SUM(F7:F20)</f>
        <v>9</v>
      </c>
      <c r="G21" s="133">
        <f>F21/C21</f>
        <v>4.0853381752156154E-3</v>
      </c>
      <c r="H21" s="817">
        <f>SUM(H7:H20)</f>
        <v>557</v>
      </c>
      <c r="I21" s="818">
        <f>H21/C21</f>
        <v>0.25283704039945532</v>
      </c>
      <c r="J21" s="67"/>
      <c r="M21" s="77"/>
      <c r="R21" s="77"/>
    </row>
    <row r="22" spans="2:18" x14ac:dyDescent="0.25">
      <c r="B22" s="338" t="s">
        <v>277</v>
      </c>
      <c r="C22" s="535">
        <f>C21-C12</f>
        <v>2029</v>
      </c>
      <c r="D22" s="535">
        <f>D21-D12</f>
        <v>1636</v>
      </c>
      <c r="E22" s="316">
        <f>D22/C22</f>
        <v>0.80630852636766881</v>
      </c>
      <c r="F22" s="535">
        <f>F21-F12</f>
        <v>9</v>
      </c>
      <c r="G22" s="319">
        <f>F22/C22</f>
        <v>4.4356826022671266E-3</v>
      </c>
      <c r="H22" s="819">
        <f>H21-H12</f>
        <v>384</v>
      </c>
      <c r="I22" s="820">
        <f>H22/C22</f>
        <v>0.18925579103006407</v>
      </c>
      <c r="J22" s="67"/>
      <c r="M22" s="77"/>
      <c r="N22" s="77"/>
      <c r="Q22" s="77"/>
      <c r="R22" s="77"/>
    </row>
    <row r="23" spans="2:18" x14ac:dyDescent="0.25">
      <c r="B23" s="90" t="s">
        <v>509</v>
      </c>
      <c r="C23" s="69"/>
      <c r="D23" s="69"/>
      <c r="L23" s="77"/>
      <c r="N23" s="77"/>
      <c r="O23" s="77"/>
      <c r="Q23" s="77"/>
    </row>
    <row r="24" spans="2:18" x14ac:dyDescent="0.25">
      <c r="B24" s="222" t="s">
        <v>542</v>
      </c>
      <c r="C24" s="69"/>
      <c r="D24" s="69"/>
      <c r="N24" s="77"/>
      <c r="Q24" s="77"/>
      <c r="R24" s="74"/>
    </row>
    <row r="25" spans="2:18" x14ac:dyDescent="0.25">
      <c r="B25" s="90" t="s">
        <v>667</v>
      </c>
      <c r="D25" s="69"/>
      <c r="E25" s="90"/>
      <c r="N25" s="77"/>
      <c r="Q25" s="77"/>
      <c r="R25" s="74"/>
    </row>
    <row r="26" spans="2:18" x14ac:dyDescent="0.25">
      <c r="B26" s="801" t="s">
        <v>664</v>
      </c>
      <c r="C26" s="69" t="s">
        <v>663</v>
      </c>
      <c r="D26" s="69"/>
      <c r="N26" s="77"/>
      <c r="Q26" s="77"/>
      <c r="R26" s="74"/>
    </row>
    <row r="27" spans="2:18" x14ac:dyDescent="0.25">
      <c r="B27" s="802" t="s">
        <v>665</v>
      </c>
      <c r="C27" s="69" t="s">
        <v>662</v>
      </c>
      <c r="D27" s="69"/>
      <c r="N27" s="77"/>
      <c r="Q27" s="77"/>
      <c r="R27" s="74"/>
    </row>
    <row r="29" spans="2:18" ht="15.75" x14ac:dyDescent="0.25">
      <c r="B29" s="966" t="s">
        <v>415</v>
      </c>
      <c r="C29" s="966"/>
      <c r="D29" s="966"/>
      <c r="E29" s="966"/>
      <c r="F29" s="966"/>
      <c r="G29" s="966"/>
      <c r="H29" s="966"/>
      <c r="I29" s="966"/>
      <c r="J29" s="966"/>
      <c r="K29" s="966"/>
      <c r="L29" s="18"/>
      <c r="M29" s="18"/>
      <c r="N29" s="18"/>
    </row>
    <row r="30" spans="2:18" x14ac:dyDescent="0.25">
      <c r="B30" s="66"/>
      <c r="D30" s="201"/>
      <c r="F30" s="201"/>
      <c r="H30" s="201"/>
      <c r="K30" s="201"/>
      <c r="N30" s="223"/>
    </row>
    <row r="31" spans="2:18" ht="36" x14ac:dyDescent="0.25">
      <c r="B31" s="1021" t="s">
        <v>60</v>
      </c>
      <c r="C31" s="185" t="s">
        <v>782</v>
      </c>
      <c r="D31" s="1004" t="s">
        <v>238</v>
      </c>
      <c r="E31" s="1004"/>
      <c r="F31" s="1004" t="s">
        <v>246</v>
      </c>
      <c r="G31" s="1023"/>
      <c r="H31" s="74"/>
    </row>
    <row r="32" spans="2:18" x14ac:dyDescent="0.25">
      <c r="B32" s="1022"/>
      <c r="C32" s="185" t="s">
        <v>4</v>
      </c>
      <c r="D32" s="185" t="s">
        <v>5</v>
      </c>
      <c r="E32" s="185" t="s">
        <v>50</v>
      </c>
      <c r="F32" s="185" t="s">
        <v>5</v>
      </c>
      <c r="G32" s="189" t="s">
        <v>50</v>
      </c>
    </row>
    <row r="33" spans="2:17" x14ac:dyDescent="0.25">
      <c r="B33" s="224" t="s">
        <v>7</v>
      </c>
      <c r="C33" s="121">
        <f>D33+F33</f>
        <v>97</v>
      </c>
      <c r="D33" s="121">
        <v>15</v>
      </c>
      <c r="E33" s="513">
        <f>D33/C33</f>
        <v>0.15463917525773196</v>
      </c>
      <c r="F33" s="121">
        <v>82</v>
      </c>
      <c r="G33" s="594">
        <f>F33/C33</f>
        <v>0.84536082474226804</v>
      </c>
    </row>
    <row r="34" spans="2:17" x14ac:dyDescent="0.25">
      <c r="B34" s="224" t="s">
        <v>8</v>
      </c>
      <c r="C34" s="121">
        <f t="shared" ref="C34:C46" si="4">D34+F34</f>
        <v>122</v>
      </c>
      <c r="D34" s="121">
        <v>12</v>
      </c>
      <c r="E34" s="513">
        <f t="shared" ref="E34:E47" si="5">D34/C34</f>
        <v>9.8360655737704916E-2</v>
      </c>
      <c r="F34" s="121">
        <v>110</v>
      </c>
      <c r="G34" s="594">
        <f t="shared" ref="G34:G47" si="6">F34/C34</f>
        <v>0.90163934426229508</v>
      </c>
    </row>
    <row r="35" spans="2:17" x14ac:dyDescent="0.25">
      <c r="B35" s="224" t="s">
        <v>9</v>
      </c>
      <c r="C35" s="121">
        <f t="shared" si="4"/>
        <v>154</v>
      </c>
      <c r="D35" s="121">
        <v>14</v>
      </c>
      <c r="E35" s="513">
        <f t="shared" si="5"/>
        <v>9.0909090909090912E-2</v>
      </c>
      <c r="F35" s="121">
        <v>140</v>
      </c>
      <c r="G35" s="594">
        <f t="shared" si="6"/>
        <v>0.90909090909090906</v>
      </c>
    </row>
    <row r="36" spans="2:17" x14ac:dyDescent="0.25">
      <c r="B36" s="224" t="s">
        <v>10</v>
      </c>
      <c r="C36" s="121">
        <f t="shared" si="4"/>
        <v>127</v>
      </c>
      <c r="D36" s="121">
        <v>19</v>
      </c>
      <c r="E36" s="513">
        <f t="shared" si="5"/>
        <v>0.14960629921259844</v>
      </c>
      <c r="F36" s="121">
        <v>108</v>
      </c>
      <c r="G36" s="594">
        <f t="shared" si="6"/>
        <v>0.85039370078740162</v>
      </c>
    </row>
    <row r="37" spans="2:17" x14ac:dyDescent="0.25">
      <c r="B37" s="224" t="s">
        <v>11</v>
      </c>
      <c r="C37" s="121">
        <f t="shared" si="4"/>
        <v>205</v>
      </c>
      <c r="D37" s="121">
        <v>21</v>
      </c>
      <c r="E37" s="513">
        <f t="shared" si="5"/>
        <v>0.1024390243902439</v>
      </c>
      <c r="F37" s="121">
        <v>184</v>
      </c>
      <c r="G37" s="594">
        <f t="shared" si="6"/>
        <v>0.89756097560975612</v>
      </c>
    </row>
    <row r="38" spans="2:17" x14ac:dyDescent="0.25">
      <c r="B38" s="224" t="s">
        <v>396</v>
      </c>
      <c r="C38" s="121">
        <f t="shared" si="4"/>
        <v>1</v>
      </c>
      <c r="D38" s="121">
        <v>0</v>
      </c>
      <c r="E38" s="513">
        <f t="shared" si="5"/>
        <v>0</v>
      </c>
      <c r="F38" s="121">
        <v>1</v>
      </c>
      <c r="G38" s="594">
        <f t="shared" si="6"/>
        <v>1</v>
      </c>
    </row>
    <row r="39" spans="2:17" x14ac:dyDescent="0.25">
      <c r="B39" s="224" t="s">
        <v>544</v>
      </c>
      <c r="C39" s="121">
        <f t="shared" si="4"/>
        <v>63</v>
      </c>
      <c r="D39" s="121">
        <v>7</v>
      </c>
      <c r="E39" s="513">
        <f t="shared" si="5"/>
        <v>0.1111111111111111</v>
      </c>
      <c r="F39" s="121">
        <v>56</v>
      </c>
      <c r="G39" s="594">
        <f t="shared" si="6"/>
        <v>0.88888888888888884</v>
      </c>
    </row>
    <row r="40" spans="2:17" x14ac:dyDescent="0.25">
      <c r="B40" s="224" t="s">
        <v>401</v>
      </c>
      <c r="C40" s="121">
        <f t="shared" si="4"/>
        <v>73</v>
      </c>
      <c r="D40" s="121">
        <v>10</v>
      </c>
      <c r="E40" s="513">
        <f t="shared" si="5"/>
        <v>0.13698630136986301</v>
      </c>
      <c r="F40" s="121">
        <v>63</v>
      </c>
      <c r="G40" s="594">
        <f t="shared" si="6"/>
        <v>0.86301369863013699</v>
      </c>
    </row>
    <row r="41" spans="2:17" x14ac:dyDescent="0.25">
      <c r="B41" s="224" t="s">
        <v>56</v>
      </c>
      <c r="C41" s="121">
        <f t="shared" si="4"/>
        <v>167</v>
      </c>
      <c r="D41" s="121">
        <v>17</v>
      </c>
      <c r="E41" s="513">
        <f t="shared" si="5"/>
        <v>0.10179640718562874</v>
      </c>
      <c r="F41" s="121">
        <v>150</v>
      </c>
      <c r="G41" s="594">
        <f t="shared" si="6"/>
        <v>0.89820359281437123</v>
      </c>
    </row>
    <row r="42" spans="2:17" x14ac:dyDescent="0.25">
      <c r="B42" s="224" t="s">
        <v>57</v>
      </c>
      <c r="C42" s="121">
        <f t="shared" si="4"/>
        <v>78</v>
      </c>
      <c r="D42" s="121">
        <v>11</v>
      </c>
      <c r="E42" s="513">
        <f t="shared" si="5"/>
        <v>0.14102564102564102</v>
      </c>
      <c r="F42" s="121">
        <v>67</v>
      </c>
      <c r="G42" s="594">
        <f t="shared" si="6"/>
        <v>0.85897435897435892</v>
      </c>
    </row>
    <row r="43" spans="2:17" x14ac:dyDescent="0.25">
      <c r="B43" s="224" t="s">
        <v>58</v>
      </c>
      <c r="C43" s="121">
        <f t="shared" si="4"/>
        <v>118</v>
      </c>
      <c r="D43" s="121">
        <v>14</v>
      </c>
      <c r="E43" s="513">
        <f t="shared" si="5"/>
        <v>0.11864406779661017</v>
      </c>
      <c r="F43" s="121">
        <v>104</v>
      </c>
      <c r="G43" s="594">
        <f t="shared" si="6"/>
        <v>0.88135593220338981</v>
      </c>
    </row>
    <row r="44" spans="2:17" x14ac:dyDescent="0.25">
      <c r="B44" s="224" t="s">
        <v>59</v>
      </c>
      <c r="C44" s="121">
        <f t="shared" si="4"/>
        <v>235</v>
      </c>
      <c r="D44" s="121">
        <v>24</v>
      </c>
      <c r="E44" s="513">
        <f t="shared" si="5"/>
        <v>0.10212765957446808</v>
      </c>
      <c r="F44" s="121">
        <v>211</v>
      </c>
      <c r="G44" s="594">
        <f t="shared" si="6"/>
        <v>0.89787234042553188</v>
      </c>
    </row>
    <row r="45" spans="2:17" x14ac:dyDescent="0.25">
      <c r="B45" s="224" t="s">
        <v>14</v>
      </c>
      <c r="C45" s="121">
        <f t="shared" si="4"/>
        <v>74</v>
      </c>
      <c r="D45" s="121">
        <v>11</v>
      </c>
      <c r="E45" s="513">
        <f t="shared" si="5"/>
        <v>0.14864864864864866</v>
      </c>
      <c r="F45" s="121">
        <v>63</v>
      </c>
      <c r="G45" s="594">
        <f t="shared" si="6"/>
        <v>0.85135135135135132</v>
      </c>
    </row>
    <row r="46" spans="2:17" x14ac:dyDescent="0.25">
      <c r="B46" s="224" t="s">
        <v>82</v>
      </c>
      <c r="C46" s="121">
        <f t="shared" si="4"/>
        <v>123</v>
      </c>
      <c r="D46" s="121">
        <v>22</v>
      </c>
      <c r="E46" s="513">
        <f t="shared" si="5"/>
        <v>0.17886178861788618</v>
      </c>
      <c r="F46" s="121">
        <v>101</v>
      </c>
      <c r="G46" s="594">
        <f t="shared" si="6"/>
        <v>0.82113821138211385</v>
      </c>
    </row>
    <row r="47" spans="2:17" x14ac:dyDescent="0.25">
      <c r="B47" s="225" t="s">
        <v>75</v>
      </c>
      <c r="C47" s="511">
        <f>SUM(C33:C46)</f>
        <v>1637</v>
      </c>
      <c r="D47" s="595">
        <f>SUM(D33:D46)</f>
        <v>197</v>
      </c>
      <c r="E47" s="584">
        <f t="shared" si="5"/>
        <v>0.12034208918753818</v>
      </c>
      <c r="F47" s="595">
        <f>SUM(F33:F46)</f>
        <v>1440</v>
      </c>
      <c r="G47" s="596">
        <f t="shared" si="6"/>
        <v>0.87965791081246181</v>
      </c>
      <c r="Q47" s="77"/>
    </row>
    <row r="48" spans="2:17" x14ac:dyDescent="0.25">
      <c r="B48" s="130" t="s">
        <v>393</v>
      </c>
      <c r="C48" s="265">
        <f>C47-C38-C39-C40</f>
        <v>1500</v>
      </c>
      <c r="D48" s="265">
        <f>D47-D38-D39-D40</f>
        <v>180</v>
      </c>
      <c r="E48" s="583">
        <f>D48/C48</f>
        <v>0.12</v>
      </c>
      <c r="F48" s="265">
        <f>F47-F38-F39-F40</f>
        <v>1320</v>
      </c>
      <c r="G48" s="301">
        <f>F48/C48</f>
        <v>0.88</v>
      </c>
      <c r="Q48" s="77"/>
    </row>
    <row r="49" spans="2:20" x14ac:dyDescent="0.25">
      <c r="B49" s="90" t="s">
        <v>509</v>
      </c>
      <c r="J49" s="84"/>
      <c r="M49" s="77"/>
      <c r="N49" s="77"/>
      <c r="R49" s="77"/>
      <c r="T49" s="77"/>
    </row>
    <row r="50" spans="2:20" x14ac:dyDescent="0.25">
      <c r="B50" s="69" t="s">
        <v>239</v>
      </c>
      <c r="L50" s="77"/>
      <c r="N50" s="77"/>
      <c r="R50" s="77"/>
    </row>
    <row r="51" spans="2:20" ht="29.25" customHeight="1" x14ac:dyDescent="0.25">
      <c r="B51" s="1020" t="s">
        <v>543</v>
      </c>
      <c r="C51" s="1020"/>
      <c r="D51" s="1020"/>
      <c r="E51" s="1020"/>
      <c r="F51" s="1020"/>
      <c r="G51" s="1020"/>
      <c r="H51" s="602"/>
      <c r="I51" s="602"/>
      <c r="J51" s="602"/>
      <c r="K51" s="602"/>
      <c r="L51" s="77"/>
      <c r="R51" s="77"/>
      <c r="S51" s="77"/>
    </row>
    <row r="52" spans="2:20" x14ac:dyDescent="0.25">
      <c r="B52" s="801" t="s">
        <v>664</v>
      </c>
      <c r="C52" s="69" t="s">
        <v>663</v>
      </c>
    </row>
    <row r="53" spans="2:20" x14ac:dyDescent="0.25">
      <c r="B53" s="802" t="s">
        <v>665</v>
      </c>
      <c r="C53" s="69" t="s">
        <v>662</v>
      </c>
    </row>
  </sheetData>
  <mergeCells count="12">
    <mergeCell ref="B51:G51"/>
    <mergeCell ref="B31:B32"/>
    <mergeCell ref="D31:E31"/>
    <mergeCell ref="F31:G31"/>
    <mergeCell ref="B3:K3"/>
    <mergeCell ref="B5:B6"/>
    <mergeCell ref="D5:E5"/>
    <mergeCell ref="F5:G5"/>
    <mergeCell ref="H5:I5"/>
    <mergeCell ref="J5:J6"/>
    <mergeCell ref="B29:K29"/>
    <mergeCell ref="K5:K6"/>
  </mergeCells>
  <conditionalFormatting sqref="C33:C46">
    <cfRule type="cellIs" dxfId="532" priority="15" operator="lessThan">
      <formula>10</formula>
    </cfRule>
  </conditionalFormatting>
  <conditionalFormatting sqref="E7:E20">
    <cfRule type="top10" dxfId="531" priority="13" bottom="1" rank="1"/>
    <cfRule type="top10" dxfId="530" priority="14" rank="1"/>
  </conditionalFormatting>
  <conditionalFormatting sqref="E33:E46">
    <cfRule type="top10" dxfId="529" priority="7" bottom="1" rank="1"/>
    <cfRule type="top10" dxfId="528" priority="8" rank="1"/>
  </conditionalFormatting>
  <conditionalFormatting sqref="G33:G46">
    <cfRule type="top10" dxfId="527" priority="11" bottom="1" rank="1"/>
    <cfRule type="top10" dxfId="526" priority="12" rank="1"/>
  </conditionalFormatting>
  <conditionalFormatting sqref="J7:J20">
    <cfRule type="cellIs" dxfId="525" priority="1" operator="equal">
      <formula>"Positive alert"</formula>
    </cfRule>
    <cfRule type="cellIs" dxfId="524" priority="2" operator="equal">
      <formula>"Negative alert"</formula>
    </cfRule>
    <cfRule type="cellIs" dxfId="523" priority="3" operator="equal">
      <formula>"Negative outlier"</formula>
    </cfRule>
    <cfRule type="cellIs" dxfId="522" priority="4" operator="equal">
      <formula>"Positive outlier"</formula>
    </cfRule>
    <cfRule type="cellIs" dxfId="521" priority="5" operator="equal">
      <formula>"Negative alert x2"</formula>
    </cfRule>
    <cfRule type="cellIs" dxfId="520" priority="6" operator="equal">
      <formula>"Positive alert x2"</formula>
    </cfRule>
  </conditionalFormatting>
  <hyperlinks>
    <hyperlink ref="B1" location="TOC!A1" display="TOC" xr:uid="{00000000-0004-0000-0A00-000000000000}"/>
  </hyperlinks>
  <pageMargins left="0.70866141732283472" right="0.70866141732283472" top="0.74803149606299213" bottom="0.74803149606299213" header="0.31496062992125984" footer="0.31496062992125984"/>
  <pageSetup paperSize="9" scale="64" orientation="landscape" r:id="rId1"/>
  <headerFooter>
    <oddHeader>&amp;C&amp;F</oddHeader>
    <oddFooter>&amp;C&amp;A
Page &amp;P of &amp;N</oddFooter>
  </headerFooter>
  <colBreaks count="1" manualBreakCount="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1F2FF"/>
  </sheetPr>
  <dimension ref="B1:V79"/>
  <sheetViews>
    <sheetView zoomScaleNormal="100" zoomScaleSheetLayoutView="100" workbookViewId="0">
      <selection activeCell="B1" sqref="B1"/>
    </sheetView>
  </sheetViews>
  <sheetFormatPr defaultRowHeight="15" x14ac:dyDescent="0.25"/>
  <cols>
    <col min="1" max="1" width="5" style="67" customWidth="1"/>
    <col min="2" max="2" width="15.7109375" style="67" customWidth="1"/>
    <col min="3" max="3" width="18" style="67" customWidth="1"/>
    <col min="4" max="9" width="12.5703125" style="67" customWidth="1"/>
    <col min="10" max="10" width="15.7109375" style="83" customWidth="1"/>
    <col min="11" max="11" width="14.5703125" style="67" customWidth="1"/>
    <col min="12" max="16" width="10.7109375" style="67" customWidth="1"/>
    <col min="17" max="16384" width="9.140625" style="67"/>
  </cols>
  <sheetData>
    <row r="1" spans="2:22" x14ac:dyDescent="0.25">
      <c r="B1" s="68" t="s">
        <v>48</v>
      </c>
    </row>
    <row r="2" spans="2:22" x14ac:dyDescent="0.25">
      <c r="B2" s="68"/>
    </row>
    <row r="3" spans="2:22" ht="15" customHeight="1" x14ac:dyDescent="0.25">
      <c r="B3" s="1027" t="s">
        <v>842</v>
      </c>
      <c r="C3" s="1027"/>
      <c r="D3" s="1027"/>
      <c r="E3" s="1027"/>
      <c r="F3" s="1027"/>
      <c r="G3" s="1027"/>
      <c r="H3" s="1027"/>
      <c r="I3" s="1027"/>
      <c r="J3" s="1027"/>
      <c r="K3" s="1027"/>
      <c r="L3" s="18"/>
      <c r="M3" s="18"/>
      <c r="N3" s="18"/>
      <c r="O3" s="18"/>
      <c r="P3" s="18"/>
    </row>
    <row r="4" spans="2:22" ht="15" customHeight="1" x14ac:dyDescent="0.25">
      <c r="B4" s="196"/>
      <c r="C4" s="196"/>
      <c r="D4" s="196"/>
      <c r="E4" s="196"/>
      <c r="F4" s="196"/>
      <c r="G4" s="196"/>
      <c r="H4" s="196"/>
      <c r="I4" s="196"/>
      <c r="K4" s="196"/>
      <c r="L4" s="196"/>
      <c r="M4" s="196"/>
      <c r="N4" s="196"/>
      <c r="O4" s="196"/>
      <c r="P4" s="196"/>
    </row>
    <row r="5" spans="2:22" s="3" customFormat="1" ht="27.75" customHeight="1" x14ac:dyDescent="0.25">
      <c r="B5" s="1021" t="s">
        <v>60</v>
      </c>
      <c r="C5" s="185" t="s">
        <v>249</v>
      </c>
      <c r="D5" s="1004" t="s">
        <v>285</v>
      </c>
      <c r="E5" s="1004"/>
      <c r="F5" s="1004" t="s">
        <v>2</v>
      </c>
      <c r="G5" s="1004"/>
      <c r="H5" s="1024" t="s">
        <v>3</v>
      </c>
      <c r="I5" s="1024"/>
      <c r="J5" s="986" t="s">
        <v>233</v>
      </c>
      <c r="K5" s="1025" t="s">
        <v>482</v>
      </c>
    </row>
    <row r="6" spans="2:22" s="3" customFormat="1" x14ac:dyDescent="0.25">
      <c r="B6" s="1022"/>
      <c r="C6" s="185" t="s">
        <v>4</v>
      </c>
      <c r="D6" s="185" t="s">
        <v>5</v>
      </c>
      <c r="E6" s="185" t="s">
        <v>50</v>
      </c>
      <c r="F6" s="185" t="s">
        <v>5</v>
      </c>
      <c r="G6" s="185" t="s">
        <v>50</v>
      </c>
      <c r="H6" s="811" t="s">
        <v>5</v>
      </c>
      <c r="I6" s="811" t="s">
        <v>50</v>
      </c>
      <c r="J6" s="988"/>
      <c r="K6" s="1026"/>
      <c r="L6" s="67"/>
      <c r="M6" s="67"/>
      <c r="N6" s="67"/>
      <c r="O6" s="67"/>
      <c r="P6" s="67"/>
      <c r="Q6" s="67"/>
      <c r="R6" s="67"/>
      <c r="S6" s="67"/>
      <c r="T6" s="67"/>
      <c r="U6" s="67"/>
      <c r="V6" s="67"/>
    </row>
    <row r="7" spans="2:22" x14ac:dyDescent="0.25">
      <c r="B7" s="129" t="s">
        <v>7</v>
      </c>
      <c r="C7" s="121">
        <f>SUM(D7+F7+H7)</f>
        <v>113</v>
      </c>
      <c r="D7" s="121">
        <v>89</v>
      </c>
      <c r="E7" s="513">
        <f>D7/C7</f>
        <v>0.78761061946902655</v>
      </c>
      <c r="F7" s="121">
        <v>2</v>
      </c>
      <c r="G7" s="317">
        <f>F7/C7</f>
        <v>1.7699115044247787E-2</v>
      </c>
      <c r="H7" s="517">
        <v>22</v>
      </c>
      <c r="I7" s="814">
        <f>H7/C7</f>
        <v>0.19469026548672566</v>
      </c>
      <c r="J7" s="652"/>
      <c r="K7" s="806" t="s">
        <v>33</v>
      </c>
    </row>
    <row r="8" spans="2:22" x14ac:dyDescent="0.25">
      <c r="B8" s="129" t="s">
        <v>8</v>
      </c>
      <c r="C8" s="121">
        <f t="shared" ref="C8:C20" si="0">SUM(D8+F8+H8)</f>
        <v>128</v>
      </c>
      <c r="D8" s="121">
        <v>122</v>
      </c>
      <c r="E8" s="513">
        <f t="shared" ref="E8:E22" si="1">D8/C8</f>
        <v>0.953125</v>
      </c>
      <c r="F8" s="121">
        <v>0</v>
      </c>
      <c r="G8" s="317">
        <f t="shared" ref="G8:G20" si="2">F8/C8</f>
        <v>0</v>
      </c>
      <c r="H8" s="517">
        <v>6</v>
      </c>
      <c r="I8" s="814">
        <f t="shared" ref="I8:I20" si="3">H8/C8</f>
        <v>4.6875E-2</v>
      </c>
      <c r="J8" s="107" t="s">
        <v>33</v>
      </c>
      <c r="K8" s="806" t="s">
        <v>33</v>
      </c>
    </row>
    <row r="9" spans="2:22" x14ac:dyDescent="0.25">
      <c r="B9" s="129" t="s">
        <v>9</v>
      </c>
      <c r="C9" s="121">
        <f t="shared" si="0"/>
        <v>155</v>
      </c>
      <c r="D9" s="121">
        <v>155</v>
      </c>
      <c r="E9" s="513">
        <f t="shared" si="1"/>
        <v>1</v>
      </c>
      <c r="F9" s="121">
        <v>0</v>
      </c>
      <c r="G9" s="317">
        <f t="shared" si="2"/>
        <v>0</v>
      </c>
      <c r="H9" s="517">
        <v>0</v>
      </c>
      <c r="I9" s="814">
        <f t="shared" si="3"/>
        <v>0</v>
      </c>
      <c r="J9" s="107" t="s">
        <v>33</v>
      </c>
      <c r="K9" s="807" t="s">
        <v>32</v>
      </c>
    </row>
    <row r="10" spans="2:22" x14ac:dyDescent="0.25">
      <c r="B10" s="129" t="s">
        <v>10</v>
      </c>
      <c r="C10" s="121">
        <f t="shared" si="0"/>
        <v>143</v>
      </c>
      <c r="D10" s="121">
        <v>129</v>
      </c>
      <c r="E10" s="513">
        <f t="shared" si="1"/>
        <v>0.90209790209790208</v>
      </c>
      <c r="F10" s="121">
        <v>0</v>
      </c>
      <c r="G10" s="317">
        <f t="shared" si="2"/>
        <v>0</v>
      </c>
      <c r="H10" s="517">
        <v>14</v>
      </c>
      <c r="I10" s="814">
        <f t="shared" si="3"/>
        <v>9.7902097902097904E-2</v>
      </c>
      <c r="J10" s="107" t="s">
        <v>20</v>
      </c>
      <c r="K10" s="806" t="s">
        <v>33</v>
      </c>
    </row>
    <row r="11" spans="2:22" x14ac:dyDescent="0.25">
      <c r="B11" s="129" t="s">
        <v>11</v>
      </c>
      <c r="C11" s="121">
        <f t="shared" si="0"/>
        <v>208</v>
      </c>
      <c r="D11" s="121">
        <v>204</v>
      </c>
      <c r="E11" s="513">
        <f t="shared" si="1"/>
        <v>0.98076923076923073</v>
      </c>
      <c r="F11" s="121">
        <v>1</v>
      </c>
      <c r="G11" s="317">
        <f t="shared" si="2"/>
        <v>4.807692307692308E-3</v>
      </c>
      <c r="H11" s="517">
        <v>3</v>
      </c>
      <c r="I11" s="814">
        <f t="shared" si="3"/>
        <v>1.4423076923076924E-2</v>
      </c>
      <c r="J11" s="107" t="s">
        <v>33</v>
      </c>
      <c r="K11" s="807" t="s">
        <v>32</v>
      </c>
    </row>
    <row r="12" spans="2:22" x14ac:dyDescent="0.25">
      <c r="B12" s="129" t="s">
        <v>286</v>
      </c>
      <c r="C12" s="121">
        <f t="shared" si="0"/>
        <v>174</v>
      </c>
      <c r="D12" s="121">
        <v>1</v>
      </c>
      <c r="E12" s="513">
        <f t="shared" si="1"/>
        <v>5.7471264367816091E-3</v>
      </c>
      <c r="F12" s="121">
        <v>0</v>
      </c>
      <c r="G12" s="317">
        <f t="shared" si="2"/>
        <v>0</v>
      </c>
      <c r="H12" s="517">
        <v>173</v>
      </c>
      <c r="I12" s="814">
        <f t="shared" si="3"/>
        <v>0.99425287356321834</v>
      </c>
      <c r="J12" s="107" t="s">
        <v>32</v>
      </c>
      <c r="K12" s="807" t="s">
        <v>32</v>
      </c>
    </row>
    <row r="13" spans="2:22" x14ac:dyDescent="0.25">
      <c r="B13" s="129" t="s">
        <v>55</v>
      </c>
      <c r="C13" s="121">
        <f t="shared" si="0"/>
        <v>137</v>
      </c>
      <c r="D13" s="121">
        <v>65</v>
      </c>
      <c r="E13" s="513">
        <f t="shared" si="1"/>
        <v>0.47445255474452552</v>
      </c>
      <c r="F13" s="121">
        <v>2</v>
      </c>
      <c r="G13" s="317">
        <f t="shared" si="2"/>
        <v>1.4598540145985401E-2</v>
      </c>
      <c r="H13" s="517">
        <v>70</v>
      </c>
      <c r="I13" s="814">
        <f t="shared" si="3"/>
        <v>0.51094890510948909</v>
      </c>
      <c r="J13" s="107" t="s">
        <v>32</v>
      </c>
      <c r="K13" s="808" t="s">
        <v>34</v>
      </c>
    </row>
    <row r="14" spans="2:22" x14ac:dyDescent="0.25">
      <c r="B14" s="129" t="s">
        <v>13</v>
      </c>
      <c r="C14" s="121">
        <f t="shared" si="0"/>
        <v>311</v>
      </c>
      <c r="D14" s="121">
        <v>73</v>
      </c>
      <c r="E14" s="513">
        <f t="shared" si="1"/>
        <v>0.2347266881028939</v>
      </c>
      <c r="F14" s="121">
        <v>0</v>
      </c>
      <c r="G14" s="317">
        <f t="shared" si="2"/>
        <v>0</v>
      </c>
      <c r="H14" s="517">
        <v>238</v>
      </c>
      <c r="I14" s="814">
        <f t="shared" si="3"/>
        <v>0.76527331189710612</v>
      </c>
      <c r="J14" s="107" t="s">
        <v>32</v>
      </c>
      <c r="K14" s="807" t="s">
        <v>32</v>
      </c>
    </row>
    <row r="15" spans="2:22" x14ac:dyDescent="0.25">
      <c r="B15" s="129" t="s">
        <v>56</v>
      </c>
      <c r="C15" s="121">
        <f t="shared" si="0"/>
        <v>188</v>
      </c>
      <c r="D15" s="121">
        <v>167</v>
      </c>
      <c r="E15" s="513">
        <f t="shared" si="1"/>
        <v>0.88829787234042556</v>
      </c>
      <c r="F15" s="121">
        <v>2</v>
      </c>
      <c r="G15" s="317">
        <f t="shared" si="2"/>
        <v>1.0638297872340425E-2</v>
      </c>
      <c r="H15" s="517">
        <v>19</v>
      </c>
      <c r="I15" s="814">
        <f t="shared" si="3"/>
        <v>0.10106382978723404</v>
      </c>
      <c r="J15" s="107" t="s">
        <v>20</v>
      </c>
      <c r="K15" s="807" t="s">
        <v>32</v>
      </c>
    </row>
    <row r="16" spans="2:22" x14ac:dyDescent="0.25">
      <c r="B16" s="129" t="s">
        <v>57</v>
      </c>
      <c r="C16" s="121">
        <f t="shared" si="0"/>
        <v>81</v>
      </c>
      <c r="D16" s="121">
        <v>76</v>
      </c>
      <c r="E16" s="513">
        <f t="shared" si="1"/>
        <v>0.93827160493827155</v>
      </c>
      <c r="F16" s="121">
        <v>1</v>
      </c>
      <c r="G16" s="317">
        <f t="shared" si="2"/>
        <v>1.2345679012345678E-2</v>
      </c>
      <c r="H16" s="517">
        <v>4</v>
      </c>
      <c r="I16" s="814">
        <f t="shared" si="3"/>
        <v>4.9382716049382713E-2</v>
      </c>
      <c r="J16" s="107" t="s">
        <v>33</v>
      </c>
      <c r="K16" s="806" t="s">
        <v>33</v>
      </c>
    </row>
    <row r="17" spans="2:22" x14ac:dyDescent="0.25">
      <c r="B17" s="129" t="s">
        <v>58</v>
      </c>
      <c r="C17" s="121">
        <f t="shared" si="0"/>
        <v>125</v>
      </c>
      <c r="D17" s="121">
        <v>122</v>
      </c>
      <c r="E17" s="513">
        <f t="shared" si="1"/>
        <v>0.97599999999999998</v>
      </c>
      <c r="F17" s="121">
        <v>0</v>
      </c>
      <c r="G17" s="317">
        <f t="shared" si="2"/>
        <v>0</v>
      </c>
      <c r="H17" s="517">
        <v>3</v>
      </c>
      <c r="I17" s="814">
        <f t="shared" si="3"/>
        <v>2.4E-2</v>
      </c>
      <c r="J17" s="107" t="s">
        <v>33</v>
      </c>
      <c r="K17" s="806" t="s">
        <v>33</v>
      </c>
    </row>
    <row r="18" spans="2:22" x14ac:dyDescent="0.25">
      <c r="B18" s="129" t="s">
        <v>59</v>
      </c>
      <c r="C18" s="121">
        <f t="shared" si="0"/>
        <v>242</v>
      </c>
      <c r="D18" s="121">
        <v>233</v>
      </c>
      <c r="E18" s="513">
        <f t="shared" si="1"/>
        <v>0.96280991735537191</v>
      </c>
      <c r="F18" s="121">
        <v>1</v>
      </c>
      <c r="G18" s="317">
        <f t="shared" si="2"/>
        <v>4.1322314049586778E-3</v>
      </c>
      <c r="H18" s="517">
        <v>8</v>
      </c>
      <c r="I18" s="814">
        <f t="shared" si="3"/>
        <v>3.3057851239669422E-2</v>
      </c>
      <c r="J18" s="107" t="s">
        <v>33</v>
      </c>
      <c r="K18" s="806" t="s">
        <v>33</v>
      </c>
    </row>
    <row r="19" spans="2:22" x14ac:dyDescent="0.25">
      <c r="B19" s="129" t="s">
        <v>14</v>
      </c>
      <c r="C19" s="121">
        <f t="shared" si="0"/>
        <v>74</v>
      </c>
      <c r="D19" s="121">
        <v>74</v>
      </c>
      <c r="E19" s="513">
        <f t="shared" si="1"/>
        <v>1</v>
      </c>
      <c r="F19" s="121">
        <v>0</v>
      </c>
      <c r="G19" s="317">
        <f t="shared" si="2"/>
        <v>0</v>
      </c>
      <c r="H19" s="517">
        <v>0</v>
      </c>
      <c r="I19" s="814">
        <f t="shared" si="3"/>
        <v>0</v>
      </c>
      <c r="J19" s="107" t="s">
        <v>33</v>
      </c>
      <c r="K19" s="806" t="s">
        <v>33</v>
      </c>
    </row>
    <row r="20" spans="2:22" x14ac:dyDescent="0.25">
      <c r="B20" s="338" t="s">
        <v>82</v>
      </c>
      <c r="C20" s="210">
        <f t="shared" si="0"/>
        <v>124</v>
      </c>
      <c r="D20" s="210">
        <v>122</v>
      </c>
      <c r="E20" s="316">
        <f t="shared" si="1"/>
        <v>0.9838709677419355</v>
      </c>
      <c r="F20" s="210">
        <v>0</v>
      </c>
      <c r="G20" s="319">
        <f t="shared" si="2"/>
        <v>0</v>
      </c>
      <c r="H20" s="815">
        <v>2</v>
      </c>
      <c r="I20" s="816">
        <f t="shared" si="3"/>
        <v>1.6129032258064516E-2</v>
      </c>
      <c r="J20" s="212" t="s">
        <v>33</v>
      </c>
      <c r="K20" s="809" t="s">
        <v>33</v>
      </c>
    </row>
    <row r="21" spans="2:22" x14ac:dyDescent="0.25">
      <c r="B21" s="409" t="s">
        <v>75</v>
      </c>
      <c r="C21" s="582">
        <f>SUM(C7:C20)</f>
        <v>2203</v>
      </c>
      <c r="D21" s="323">
        <f>SUM(D7:D20)</f>
        <v>1632</v>
      </c>
      <c r="E21" s="597">
        <f t="shared" si="1"/>
        <v>0.74080798910576484</v>
      </c>
      <c r="F21" s="323">
        <f>SUM(F7:F20)</f>
        <v>9</v>
      </c>
      <c r="G21" s="597">
        <f>F21/C21</f>
        <v>4.0853381752156154E-3</v>
      </c>
      <c r="H21" s="821">
        <f>SUM(H7:H20)</f>
        <v>562</v>
      </c>
      <c r="I21" s="822">
        <f>H21/C21</f>
        <v>0.25510667271901954</v>
      </c>
      <c r="J21" s="67"/>
      <c r="M21" s="77"/>
      <c r="R21" s="77"/>
    </row>
    <row r="22" spans="2:22" s="66" customFormat="1" x14ac:dyDescent="0.25">
      <c r="B22" s="130" t="s">
        <v>277</v>
      </c>
      <c r="C22" s="535">
        <f>C21-C12</f>
        <v>2029</v>
      </c>
      <c r="D22" s="535">
        <f>D21-D12</f>
        <v>1631</v>
      </c>
      <c r="E22" s="583">
        <f t="shared" si="1"/>
        <v>0.80384425825529815</v>
      </c>
      <c r="F22" s="535">
        <f>F21-F12</f>
        <v>9</v>
      </c>
      <c r="G22" s="258">
        <f>F22/C22</f>
        <v>4.4356826022671266E-3</v>
      </c>
      <c r="H22" s="819">
        <f>H21-H12</f>
        <v>389</v>
      </c>
      <c r="I22" s="823">
        <f>H22/C22</f>
        <v>0.1917200591424347</v>
      </c>
      <c r="J22" s="67"/>
      <c r="K22" s="67"/>
      <c r="M22" s="256"/>
      <c r="N22" s="256"/>
      <c r="Q22" s="256"/>
      <c r="R22" s="256"/>
    </row>
    <row r="23" spans="2:22" x14ac:dyDescent="0.25">
      <c r="B23" s="69" t="s">
        <v>510</v>
      </c>
      <c r="C23" s="69"/>
      <c r="D23" s="69"/>
      <c r="M23" s="77"/>
      <c r="P23" s="77"/>
    </row>
    <row r="24" spans="2:22" x14ac:dyDescent="0.25">
      <c r="B24" s="222" t="s">
        <v>542</v>
      </c>
      <c r="C24" s="69"/>
      <c r="D24" s="69"/>
      <c r="L24" s="77"/>
      <c r="P24" s="77"/>
      <c r="R24" s="74"/>
    </row>
    <row r="25" spans="2:22" x14ac:dyDescent="0.25">
      <c r="B25" s="90" t="s">
        <v>667</v>
      </c>
      <c r="C25" s="69"/>
      <c r="D25" s="69"/>
      <c r="L25" s="77"/>
      <c r="P25" s="77"/>
      <c r="R25" s="74"/>
    </row>
    <row r="26" spans="2:22" x14ac:dyDescent="0.25">
      <c r="B26" s="801" t="s">
        <v>664</v>
      </c>
      <c r="C26" s="69" t="s">
        <v>663</v>
      </c>
      <c r="D26" s="69"/>
      <c r="L26" s="77"/>
      <c r="P26" s="77"/>
      <c r="R26" s="74"/>
    </row>
    <row r="27" spans="2:22" x14ac:dyDescent="0.25">
      <c r="B27" s="802" t="s">
        <v>665</v>
      </c>
      <c r="C27" s="69" t="s">
        <v>662</v>
      </c>
      <c r="D27" s="69"/>
      <c r="L27" s="77"/>
      <c r="P27" s="77"/>
      <c r="R27" s="74"/>
    </row>
    <row r="28" spans="2:22" x14ac:dyDescent="0.25">
      <c r="C28" s="222"/>
      <c r="R28" s="77"/>
      <c r="S28" s="77"/>
      <c r="T28" s="77"/>
      <c r="U28" s="77"/>
      <c r="V28" s="77"/>
    </row>
    <row r="29" spans="2:22" ht="32.25" customHeight="1" x14ac:dyDescent="0.25">
      <c r="B29" s="966" t="s">
        <v>789</v>
      </c>
      <c r="C29" s="966"/>
      <c r="D29" s="966"/>
      <c r="E29" s="966"/>
      <c r="F29" s="966"/>
      <c r="G29" s="966"/>
      <c r="H29" s="966"/>
      <c r="I29" s="966"/>
      <c r="J29" s="966"/>
      <c r="K29" s="33"/>
      <c r="L29" s="33"/>
      <c r="M29" s="33"/>
      <c r="N29" s="33"/>
      <c r="O29" s="33"/>
      <c r="P29" s="18"/>
    </row>
    <row r="30" spans="2:22" x14ac:dyDescent="0.25">
      <c r="B30" s="66"/>
      <c r="D30" s="201"/>
      <c r="F30" s="201"/>
      <c r="H30" s="201"/>
      <c r="K30" s="201"/>
      <c r="N30" s="223"/>
    </row>
    <row r="31" spans="2:22" ht="39.75" customHeight="1" x14ac:dyDescent="0.25">
      <c r="B31" s="1021" t="s">
        <v>60</v>
      </c>
      <c r="C31" s="185" t="s">
        <v>783</v>
      </c>
      <c r="D31" s="1004" t="s">
        <v>259</v>
      </c>
      <c r="E31" s="1004"/>
      <c r="F31" s="1004" t="s">
        <v>260</v>
      </c>
      <c r="G31" s="1004"/>
      <c r="H31" s="1004" t="s">
        <v>261</v>
      </c>
      <c r="I31" s="1023"/>
    </row>
    <row r="32" spans="2:22" x14ac:dyDescent="0.25">
      <c r="B32" s="1022"/>
      <c r="C32" s="183" t="s">
        <v>4</v>
      </c>
      <c r="D32" s="183" t="s">
        <v>5</v>
      </c>
      <c r="E32" s="183" t="s">
        <v>50</v>
      </c>
      <c r="F32" s="183" t="s">
        <v>5</v>
      </c>
      <c r="G32" s="183" t="s">
        <v>50</v>
      </c>
      <c r="H32" s="183" t="s">
        <v>5</v>
      </c>
      <c r="I32" s="184" t="s">
        <v>50</v>
      </c>
      <c r="L32" s="223"/>
    </row>
    <row r="33" spans="2:16" x14ac:dyDescent="0.25">
      <c r="B33" s="224" t="s">
        <v>7</v>
      </c>
      <c r="C33" s="121">
        <f>(D33+F33+H33)</f>
        <v>89</v>
      </c>
      <c r="D33" s="121">
        <v>11</v>
      </c>
      <c r="E33" s="513">
        <f t="shared" ref="E33:E46" si="4">D33/C33</f>
        <v>0.12359550561797752</v>
      </c>
      <c r="F33" s="121">
        <v>74</v>
      </c>
      <c r="G33" s="513">
        <f t="shared" ref="G33:G46" si="5">F33/C33</f>
        <v>0.8314606741573034</v>
      </c>
      <c r="H33" s="121">
        <v>4</v>
      </c>
      <c r="I33" s="594">
        <f t="shared" ref="I33:I46" si="6">H33/C33</f>
        <v>4.49438202247191E-2</v>
      </c>
      <c r="L33" s="223"/>
    </row>
    <row r="34" spans="2:16" x14ac:dyDescent="0.25">
      <c r="B34" s="224" t="s">
        <v>8</v>
      </c>
      <c r="C34" s="121">
        <f t="shared" ref="C34:C45" si="7">(D34+F34+H34)</f>
        <v>122</v>
      </c>
      <c r="D34" s="121">
        <v>15</v>
      </c>
      <c r="E34" s="513">
        <f t="shared" si="4"/>
        <v>0.12295081967213115</v>
      </c>
      <c r="F34" s="121">
        <v>97</v>
      </c>
      <c r="G34" s="513">
        <f t="shared" si="5"/>
        <v>0.79508196721311475</v>
      </c>
      <c r="H34" s="121">
        <v>10</v>
      </c>
      <c r="I34" s="594">
        <f t="shared" si="6"/>
        <v>8.1967213114754092E-2</v>
      </c>
    </row>
    <row r="35" spans="2:16" x14ac:dyDescent="0.25">
      <c r="B35" s="224" t="s">
        <v>9</v>
      </c>
      <c r="C35" s="121">
        <f t="shared" si="7"/>
        <v>155</v>
      </c>
      <c r="D35" s="121">
        <v>14</v>
      </c>
      <c r="E35" s="513">
        <f t="shared" si="4"/>
        <v>9.0322580645161285E-2</v>
      </c>
      <c r="F35" s="121">
        <v>124</v>
      </c>
      <c r="G35" s="513">
        <f t="shared" si="5"/>
        <v>0.8</v>
      </c>
      <c r="H35" s="121">
        <v>17</v>
      </c>
      <c r="I35" s="594">
        <f t="shared" si="6"/>
        <v>0.10967741935483871</v>
      </c>
    </row>
    <row r="36" spans="2:16" x14ac:dyDescent="0.25">
      <c r="B36" s="224" t="s">
        <v>10</v>
      </c>
      <c r="C36" s="121">
        <f t="shared" si="7"/>
        <v>129</v>
      </c>
      <c r="D36" s="121">
        <v>18</v>
      </c>
      <c r="E36" s="513">
        <f t="shared" si="4"/>
        <v>0.13953488372093023</v>
      </c>
      <c r="F36" s="121">
        <v>105</v>
      </c>
      <c r="G36" s="513">
        <f t="shared" si="5"/>
        <v>0.81395348837209303</v>
      </c>
      <c r="H36" s="121">
        <v>6</v>
      </c>
      <c r="I36" s="594">
        <f t="shared" si="6"/>
        <v>4.6511627906976744E-2</v>
      </c>
    </row>
    <row r="37" spans="2:16" x14ac:dyDescent="0.25">
      <c r="B37" s="224" t="s">
        <v>11</v>
      </c>
      <c r="C37" s="121">
        <f t="shared" si="7"/>
        <v>204</v>
      </c>
      <c r="D37" s="121">
        <v>22</v>
      </c>
      <c r="E37" s="513">
        <f t="shared" si="4"/>
        <v>0.10784313725490197</v>
      </c>
      <c r="F37" s="121">
        <v>163</v>
      </c>
      <c r="G37" s="513">
        <f t="shared" si="5"/>
        <v>0.7990196078431373</v>
      </c>
      <c r="H37" s="121">
        <v>19</v>
      </c>
      <c r="I37" s="594">
        <f t="shared" si="6"/>
        <v>9.3137254901960786E-2</v>
      </c>
    </row>
    <row r="38" spans="2:16" x14ac:dyDescent="0.25">
      <c r="B38" s="224" t="s">
        <v>396</v>
      </c>
      <c r="C38" s="121">
        <f t="shared" si="7"/>
        <v>1</v>
      </c>
      <c r="D38" s="121">
        <v>0</v>
      </c>
      <c r="E38" s="513">
        <f t="shared" si="4"/>
        <v>0</v>
      </c>
      <c r="F38" s="121">
        <v>1</v>
      </c>
      <c r="G38" s="513">
        <f t="shared" si="5"/>
        <v>1</v>
      </c>
      <c r="H38" s="121">
        <v>0</v>
      </c>
      <c r="I38" s="594">
        <f t="shared" si="6"/>
        <v>0</v>
      </c>
    </row>
    <row r="39" spans="2:16" x14ac:dyDescent="0.25">
      <c r="B39" s="224" t="s">
        <v>544</v>
      </c>
      <c r="C39" s="121">
        <f t="shared" si="7"/>
        <v>65</v>
      </c>
      <c r="D39" s="121">
        <v>9</v>
      </c>
      <c r="E39" s="513">
        <f t="shared" si="4"/>
        <v>0.13846153846153847</v>
      </c>
      <c r="F39" s="121">
        <v>50</v>
      </c>
      <c r="G39" s="513">
        <f t="shared" si="5"/>
        <v>0.76923076923076927</v>
      </c>
      <c r="H39" s="121">
        <v>6</v>
      </c>
      <c r="I39" s="594">
        <f t="shared" si="6"/>
        <v>9.2307692307692313E-2</v>
      </c>
      <c r="P39" s="77"/>
    </row>
    <row r="40" spans="2:16" x14ac:dyDescent="0.25">
      <c r="B40" s="224" t="s">
        <v>401</v>
      </c>
      <c r="C40" s="121">
        <f t="shared" si="7"/>
        <v>73</v>
      </c>
      <c r="D40" s="121">
        <v>10</v>
      </c>
      <c r="E40" s="513">
        <f t="shared" si="4"/>
        <v>0.13698630136986301</v>
      </c>
      <c r="F40" s="121">
        <v>60</v>
      </c>
      <c r="G40" s="513">
        <f t="shared" si="5"/>
        <v>0.82191780821917804</v>
      </c>
      <c r="H40" s="121">
        <v>3</v>
      </c>
      <c r="I40" s="594">
        <f t="shared" si="6"/>
        <v>4.1095890410958902E-2</v>
      </c>
    </row>
    <row r="41" spans="2:16" x14ac:dyDescent="0.25">
      <c r="B41" s="224" t="s">
        <v>56</v>
      </c>
      <c r="C41" s="121">
        <f t="shared" si="7"/>
        <v>167</v>
      </c>
      <c r="D41" s="121">
        <v>19</v>
      </c>
      <c r="E41" s="513">
        <f t="shared" si="4"/>
        <v>0.11377245508982035</v>
      </c>
      <c r="F41" s="121">
        <v>137</v>
      </c>
      <c r="G41" s="513">
        <f t="shared" si="5"/>
        <v>0.82035928143712578</v>
      </c>
      <c r="H41" s="121">
        <v>11</v>
      </c>
      <c r="I41" s="594">
        <f t="shared" si="6"/>
        <v>6.5868263473053898E-2</v>
      </c>
    </row>
    <row r="42" spans="2:16" x14ac:dyDescent="0.25">
      <c r="B42" s="224" t="s">
        <v>57</v>
      </c>
      <c r="C42" s="121">
        <f t="shared" si="7"/>
        <v>76</v>
      </c>
      <c r="D42" s="121">
        <v>6</v>
      </c>
      <c r="E42" s="513">
        <f t="shared" si="4"/>
        <v>7.8947368421052627E-2</v>
      </c>
      <c r="F42" s="121">
        <v>62</v>
      </c>
      <c r="G42" s="513">
        <f t="shared" si="5"/>
        <v>0.81578947368421051</v>
      </c>
      <c r="H42" s="121">
        <v>8</v>
      </c>
      <c r="I42" s="594">
        <f t="shared" si="6"/>
        <v>0.10526315789473684</v>
      </c>
    </row>
    <row r="43" spans="2:16" x14ac:dyDescent="0.25">
      <c r="B43" s="224" t="s">
        <v>58</v>
      </c>
      <c r="C43" s="121">
        <f t="shared" si="7"/>
        <v>122</v>
      </c>
      <c r="D43" s="121">
        <v>16</v>
      </c>
      <c r="E43" s="513">
        <f t="shared" si="4"/>
        <v>0.13114754098360656</v>
      </c>
      <c r="F43" s="121">
        <v>97</v>
      </c>
      <c r="G43" s="513">
        <f t="shared" si="5"/>
        <v>0.79508196721311475</v>
      </c>
      <c r="H43" s="121">
        <v>9</v>
      </c>
      <c r="I43" s="594">
        <f t="shared" si="6"/>
        <v>7.3770491803278687E-2</v>
      </c>
    </row>
    <row r="44" spans="2:16" x14ac:dyDescent="0.25">
      <c r="B44" s="224" t="s">
        <v>59</v>
      </c>
      <c r="C44" s="121">
        <f t="shared" si="7"/>
        <v>233</v>
      </c>
      <c r="D44" s="121">
        <v>28</v>
      </c>
      <c r="E44" s="513">
        <f t="shared" si="4"/>
        <v>0.12017167381974249</v>
      </c>
      <c r="F44" s="121">
        <v>178</v>
      </c>
      <c r="G44" s="513">
        <f t="shared" si="5"/>
        <v>0.76394849785407726</v>
      </c>
      <c r="H44" s="121">
        <v>27</v>
      </c>
      <c r="I44" s="594">
        <f t="shared" si="6"/>
        <v>0.11587982832618025</v>
      </c>
    </row>
    <row r="45" spans="2:16" x14ac:dyDescent="0.25">
      <c r="B45" s="224" t="s">
        <v>14</v>
      </c>
      <c r="C45" s="121">
        <f t="shared" si="7"/>
        <v>74</v>
      </c>
      <c r="D45" s="121">
        <v>7</v>
      </c>
      <c r="E45" s="513">
        <f t="shared" si="4"/>
        <v>9.45945945945946E-2</v>
      </c>
      <c r="F45" s="121">
        <v>57</v>
      </c>
      <c r="G45" s="513">
        <f t="shared" si="5"/>
        <v>0.77027027027027029</v>
      </c>
      <c r="H45" s="121">
        <v>10</v>
      </c>
      <c r="I45" s="594">
        <f t="shared" si="6"/>
        <v>0.13513513513513514</v>
      </c>
    </row>
    <row r="46" spans="2:16" x14ac:dyDescent="0.25">
      <c r="B46" s="224" t="s">
        <v>82</v>
      </c>
      <c r="C46" s="121">
        <f>(D46+F46+H46)</f>
        <v>122</v>
      </c>
      <c r="D46" s="121">
        <v>23</v>
      </c>
      <c r="E46" s="513">
        <f t="shared" si="4"/>
        <v>0.18852459016393441</v>
      </c>
      <c r="F46" s="121">
        <v>91</v>
      </c>
      <c r="G46" s="513">
        <f t="shared" si="5"/>
        <v>0.74590163934426235</v>
      </c>
      <c r="H46" s="121">
        <v>8</v>
      </c>
      <c r="I46" s="594">
        <f t="shared" si="6"/>
        <v>6.5573770491803282E-2</v>
      </c>
    </row>
    <row r="47" spans="2:16" x14ac:dyDescent="0.25">
      <c r="B47" s="225" t="s">
        <v>75</v>
      </c>
      <c r="C47" s="511">
        <f>SUM(C33:C46)</f>
        <v>1632</v>
      </c>
      <c r="D47" s="599">
        <f>SUM(D33:D46)</f>
        <v>198</v>
      </c>
      <c r="E47" s="600">
        <f>D47/C47</f>
        <v>0.12132352941176471</v>
      </c>
      <c r="F47" s="599">
        <f>SUM(F33:F46)</f>
        <v>1296</v>
      </c>
      <c r="G47" s="600">
        <f>F47/C47</f>
        <v>0.79411764705882348</v>
      </c>
      <c r="H47" s="599">
        <f>SUM(H33:H46)</f>
        <v>138</v>
      </c>
      <c r="I47" s="601">
        <f>H47/C47</f>
        <v>8.455882352941177E-2</v>
      </c>
    </row>
    <row r="48" spans="2:16" x14ac:dyDescent="0.25">
      <c r="B48" s="130" t="s">
        <v>393</v>
      </c>
      <c r="C48" s="265">
        <f>C47-C38-C39-C40</f>
        <v>1493</v>
      </c>
      <c r="D48" s="265">
        <f>D47-D38-D39-D40</f>
        <v>179</v>
      </c>
      <c r="E48" s="583">
        <f>D48/C48</f>
        <v>0.11989283322170127</v>
      </c>
      <c r="F48" s="265">
        <f>F47-F38-F39-F40</f>
        <v>1185</v>
      </c>
      <c r="G48" s="258">
        <f>F48/C48</f>
        <v>0.79370395177494979</v>
      </c>
      <c r="H48" s="265">
        <f>H47-H38-H39-H40</f>
        <v>129</v>
      </c>
      <c r="I48" s="598">
        <f>H48/C48</f>
        <v>8.6403215003348965E-2</v>
      </c>
    </row>
    <row r="49" spans="2:19" x14ac:dyDescent="0.25">
      <c r="B49" s="69" t="s">
        <v>506</v>
      </c>
      <c r="S49" s="77"/>
    </row>
    <row r="50" spans="2:19" x14ac:dyDescent="0.25">
      <c r="B50" s="69" t="s">
        <v>257</v>
      </c>
      <c r="O50" s="77"/>
      <c r="R50" s="77"/>
    </row>
    <row r="51" spans="2:19" ht="27" customHeight="1" x14ac:dyDescent="0.25">
      <c r="B51" s="1020" t="s">
        <v>543</v>
      </c>
      <c r="C51" s="1020"/>
      <c r="D51" s="1020"/>
      <c r="E51" s="1020"/>
      <c r="F51" s="1020"/>
      <c r="G51" s="1020"/>
      <c r="H51" s="1020"/>
      <c r="I51" s="1020"/>
    </row>
    <row r="52" spans="2:19" x14ac:dyDescent="0.25">
      <c r="B52" s="801" t="s">
        <v>664</v>
      </c>
      <c r="C52" s="69" t="s">
        <v>663</v>
      </c>
      <c r="D52" s="293"/>
      <c r="E52" s="293"/>
      <c r="F52" s="293"/>
      <c r="G52" s="293"/>
      <c r="H52" s="293"/>
      <c r="I52" s="293"/>
    </row>
    <row r="53" spans="2:19" x14ac:dyDescent="0.25">
      <c r="B53" s="802" t="s">
        <v>665</v>
      </c>
      <c r="C53" s="69" t="s">
        <v>662</v>
      </c>
      <c r="D53" s="293"/>
      <c r="E53" s="293"/>
      <c r="F53" s="293"/>
      <c r="G53" s="293"/>
      <c r="H53" s="293"/>
      <c r="I53" s="293"/>
    </row>
    <row r="54" spans="2:19" x14ac:dyDescent="0.25">
      <c r="B54" s="293"/>
      <c r="C54" s="293"/>
      <c r="D54" s="293"/>
      <c r="E54" s="293"/>
      <c r="F54" s="293"/>
      <c r="G54" s="293"/>
    </row>
    <row r="55" spans="2:19" ht="30" customHeight="1" x14ac:dyDescent="0.25">
      <c r="B55" s="966" t="s">
        <v>416</v>
      </c>
      <c r="C55" s="966"/>
      <c r="D55" s="966"/>
      <c r="E55" s="966"/>
      <c r="F55" s="966"/>
      <c r="G55" s="966"/>
      <c r="H55" s="966"/>
      <c r="I55" s="966"/>
      <c r="J55" s="966"/>
    </row>
    <row r="56" spans="2:19" x14ac:dyDescent="0.25">
      <c r="B56" s="66"/>
      <c r="D56" s="201"/>
      <c r="F56" s="201"/>
      <c r="H56" s="201"/>
    </row>
    <row r="57" spans="2:19" ht="36" x14ac:dyDescent="0.25">
      <c r="B57" s="1021" t="s">
        <v>60</v>
      </c>
      <c r="C57" s="185" t="s">
        <v>783</v>
      </c>
      <c r="D57" s="1004" t="s">
        <v>259</v>
      </c>
      <c r="E57" s="1004"/>
      <c r="F57" s="1004" t="s">
        <v>260</v>
      </c>
      <c r="G57" s="1004"/>
      <c r="H57" s="1004" t="s">
        <v>261</v>
      </c>
      <c r="I57" s="1023"/>
    </row>
    <row r="58" spans="2:19" x14ac:dyDescent="0.25">
      <c r="B58" s="1022"/>
      <c r="C58" s="183" t="s">
        <v>4</v>
      </c>
      <c r="D58" s="183" t="s">
        <v>5</v>
      </c>
      <c r="E58" s="183" t="s">
        <v>50</v>
      </c>
      <c r="F58" s="183" t="s">
        <v>5</v>
      </c>
      <c r="G58" s="183" t="s">
        <v>50</v>
      </c>
      <c r="H58" s="183" t="s">
        <v>5</v>
      </c>
      <c r="I58" s="184" t="s">
        <v>50</v>
      </c>
    </row>
    <row r="59" spans="2:19" x14ac:dyDescent="0.25">
      <c r="B59" s="224" t="s">
        <v>7</v>
      </c>
      <c r="C59" s="121">
        <f>(D59+F59+H59)</f>
        <v>75</v>
      </c>
      <c r="D59" s="121">
        <v>3</v>
      </c>
      <c r="E59" s="513">
        <f t="shared" ref="E59:E72" si="8">D59/C59</f>
        <v>0.04</v>
      </c>
      <c r="F59" s="121">
        <v>68</v>
      </c>
      <c r="G59" s="513">
        <f t="shared" ref="G59:G72" si="9">F59/C59</f>
        <v>0.90666666666666662</v>
      </c>
      <c r="H59" s="121">
        <v>4</v>
      </c>
      <c r="I59" s="594">
        <f t="shared" ref="I59:I72" si="10">H59/C59</f>
        <v>5.3333333333333337E-2</v>
      </c>
    </row>
    <row r="60" spans="2:19" x14ac:dyDescent="0.25">
      <c r="B60" s="224" t="s">
        <v>8</v>
      </c>
      <c r="C60" s="121">
        <f t="shared" ref="C60:C72" si="11">(D60+F60+H60)</f>
        <v>110</v>
      </c>
      <c r="D60" s="121">
        <v>5</v>
      </c>
      <c r="E60" s="513">
        <f t="shared" si="8"/>
        <v>4.5454545454545456E-2</v>
      </c>
      <c r="F60" s="121">
        <v>95</v>
      </c>
      <c r="G60" s="513">
        <f t="shared" si="9"/>
        <v>0.86363636363636365</v>
      </c>
      <c r="H60" s="121">
        <v>10</v>
      </c>
      <c r="I60" s="594">
        <f t="shared" si="10"/>
        <v>9.0909090909090912E-2</v>
      </c>
    </row>
    <row r="61" spans="2:19" x14ac:dyDescent="0.25">
      <c r="B61" s="224" t="s">
        <v>9</v>
      </c>
      <c r="C61" s="121">
        <f t="shared" si="11"/>
        <v>140</v>
      </c>
      <c r="D61" s="121">
        <v>5</v>
      </c>
      <c r="E61" s="513">
        <f t="shared" si="8"/>
        <v>3.5714285714285712E-2</v>
      </c>
      <c r="F61" s="121">
        <v>119</v>
      </c>
      <c r="G61" s="513">
        <f t="shared" si="9"/>
        <v>0.85</v>
      </c>
      <c r="H61" s="121">
        <v>16</v>
      </c>
      <c r="I61" s="594">
        <f t="shared" si="10"/>
        <v>0.11428571428571428</v>
      </c>
    </row>
    <row r="62" spans="2:19" x14ac:dyDescent="0.25">
      <c r="B62" s="224" t="s">
        <v>10</v>
      </c>
      <c r="C62" s="121">
        <f t="shared" si="11"/>
        <v>107</v>
      </c>
      <c r="D62" s="121">
        <v>4</v>
      </c>
      <c r="E62" s="513">
        <f t="shared" si="8"/>
        <v>3.7383177570093455E-2</v>
      </c>
      <c r="F62" s="121">
        <v>97</v>
      </c>
      <c r="G62" s="513">
        <f t="shared" si="9"/>
        <v>0.90654205607476634</v>
      </c>
      <c r="H62" s="121">
        <v>6</v>
      </c>
      <c r="I62" s="594">
        <f t="shared" si="10"/>
        <v>5.6074766355140186E-2</v>
      </c>
    </row>
    <row r="63" spans="2:19" x14ac:dyDescent="0.25">
      <c r="B63" s="224" t="s">
        <v>11</v>
      </c>
      <c r="C63" s="121">
        <f t="shared" si="11"/>
        <v>182</v>
      </c>
      <c r="D63" s="121">
        <v>7</v>
      </c>
      <c r="E63" s="513">
        <f t="shared" si="8"/>
        <v>3.8461538461538464E-2</v>
      </c>
      <c r="F63" s="121">
        <v>156</v>
      </c>
      <c r="G63" s="513">
        <f t="shared" si="9"/>
        <v>0.8571428571428571</v>
      </c>
      <c r="H63" s="121">
        <v>19</v>
      </c>
      <c r="I63" s="594">
        <f t="shared" si="10"/>
        <v>0.1043956043956044</v>
      </c>
    </row>
    <row r="64" spans="2:19" x14ac:dyDescent="0.25">
      <c r="B64" s="224" t="s">
        <v>396</v>
      </c>
      <c r="C64" s="121">
        <f t="shared" si="11"/>
        <v>1</v>
      </c>
      <c r="D64" s="121">
        <v>0</v>
      </c>
      <c r="E64" s="513">
        <f t="shared" si="8"/>
        <v>0</v>
      </c>
      <c r="F64" s="121">
        <v>1</v>
      </c>
      <c r="G64" s="513">
        <f t="shared" si="9"/>
        <v>1</v>
      </c>
      <c r="H64" s="121">
        <v>0</v>
      </c>
      <c r="I64" s="594">
        <f t="shared" si="10"/>
        <v>0</v>
      </c>
    </row>
    <row r="65" spans="2:20" x14ac:dyDescent="0.25">
      <c r="B65" s="224" t="s">
        <v>544</v>
      </c>
      <c r="C65" s="121">
        <f t="shared" si="11"/>
        <v>56</v>
      </c>
      <c r="D65" s="121">
        <v>4</v>
      </c>
      <c r="E65" s="513">
        <f t="shared" si="8"/>
        <v>7.1428571428571425E-2</v>
      </c>
      <c r="F65" s="121">
        <v>46</v>
      </c>
      <c r="G65" s="513">
        <f t="shared" si="9"/>
        <v>0.8214285714285714</v>
      </c>
      <c r="H65" s="121">
        <v>6</v>
      </c>
      <c r="I65" s="594">
        <f t="shared" si="10"/>
        <v>0.10714285714285714</v>
      </c>
    </row>
    <row r="66" spans="2:20" x14ac:dyDescent="0.25">
      <c r="B66" s="224" t="s">
        <v>401</v>
      </c>
      <c r="C66" s="121">
        <f t="shared" si="11"/>
        <v>63</v>
      </c>
      <c r="D66" s="121">
        <v>1</v>
      </c>
      <c r="E66" s="513">
        <f t="shared" si="8"/>
        <v>1.5873015873015872E-2</v>
      </c>
      <c r="F66" s="121">
        <v>59</v>
      </c>
      <c r="G66" s="513">
        <f t="shared" si="9"/>
        <v>0.93650793650793651</v>
      </c>
      <c r="H66" s="121">
        <v>3</v>
      </c>
      <c r="I66" s="594">
        <f t="shared" si="10"/>
        <v>4.7619047619047616E-2</v>
      </c>
    </row>
    <row r="67" spans="2:20" x14ac:dyDescent="0.25">
      <c r="B67" s="224" t="s">
        <v>56</v>
      </c>
      <c r="C67" s="121">
        <f t="shared" si="11"/>
        <v>150</v>
      </c>
      <c r="D67" s="121">
        <v>6</v>
      </c>
      <c r="E67" s="513">
        <f t="shared" si="8"/>
        <v>0.04</v>
      </c>
      <c r="F67" s="121">
        <v>133</v>
      </c>
      <c r="G67" s="513">
        <f t="shared" si="9"/>
        <v>0.88666666666666671</v>
      </c>
      <c r="H67" s="121">
        <v>11</v>
      </c>
      <c r="I67" s="594">
        <f t="shared" si="10"/>
        <v>7.3333333333333334E-2</v>
      </c>
    </row>
    <row r="68" spans="2:20" x14ac:dyDescent="0.25">
      <c r="B68" s="224" t="s">
        <v>57</v>
      </c>
      <c r="C68" s="121">
        <f t="shared" si="11"/>
        <v>66</v>
      </c>
      <c r="D68" s="121">
        <v>2</v>
      </c>
      <c r="E68" s="513">
        <f t="shared" si="8"/>
        <v>3.0303030303030304E-2</v>
      </c>
      <c r="F68" s="121">
        <v>56</v>
      </c>
      <c r="G68" s="513">
        <f t="shared" si="9"/>
        <v>0.84848484848484851</v>
      </c>
      <c r="H68" s="121">
        <v>8</v>
      </c>
      <c r="I68" s="594">
        <f t="shared" si="10"/>
        <v>0.12121212121212122</v>
      </c>
    </row>
    <row r="69" spans="2:20" x14ac:dyDescent="0.25">
      <c r="B69" s="224" t="s">
        <v>58</v>
      </c>
      <c r="C69" s="121">
        <f t="shared" si="11"/>
        <v>103</v>
      </c>
      <c r="D69" s="121">
        <v>6</v>
      </c>
      <c r="E69" s="513">
        <f t="shared" si="8"/>
        <v>5.8252427184466021E-2</v>
      </c>
      <c r="F69" s="121">
        <v>88</v>
      </c>
      <c r="G69" s="513">
        <f t="shared" si="9"/>
        <v>0.85436893203883491</v>
      </c>
      <c r="H69" s="121">
        <v>9</v>
      </c>
      <c r="I69" s="594">
        <f t="shared" si="10"/>
        <v>8.7378640776699032E-2</v>
      </c>
    </row>
    <row r="70" spans="2:20" x14ac:dyDescent="0.25">
      <c r="B70" s="224" t="s">
        <v>59</v>
      </c>
      <c r="C70" s="121">
        <f t="shared" si="11"/>
        <v>208</v>
      </c>
      <c r="D70" s="121">
        <v>12</v>
      </c>
      <c r="E70" s="513">
        <f t="shared" si="8"/>
        <v>5.7692307692307696E-2</v>
      </c>
      <c r="F70" s="121">
        <v>169</v>
      </c>
      <c r="G70" s="513">
        <f t="shared" si="9"/>
        <v>0.8125</v>
      </c>
      <c r="H70" s="121">
        <v>27</v>
      </c>
      <c r="I70" s="594">
        <f t="shared" si="10"/>
        <v>0.12980769230769232</v>
      </c>
    </row>
    <row r="71" spans="2:20" x14ac:dyDescent="0.25">
      <c r="B71" s="224" t="s">
        <v>14</v>
      </c>
      <c r="C71" s="121">
        <f t="shared" si="11"/>
        <v>63</v>
      </c>
      <c r="D71" s="121">
        <v>1</v>
      </c>
      <c r="E71" s="513">
        <f t="shared" si="8"/>
        <v>1.5873015873015872E-2</v>
      </c>
      <c r="F71" s="121">
        <v>52</v>
      </c>
      <c r="G71" s="513">
        <f t="shared" si="9"/>
        <v>0.82539682539682535</v>
      </c>
      <c r="H71" s="121">
        <v>10</v>
      </c>
      <c r="I71" s="594">
        <f t="shared" si="10"/>
        <v>0.15873015873015872</v>
      </c>
      <c r="T71" s="77"/>
    </row>
    <row r="72" spans="2:20" x14ac:dyDescent="0.25">
      <c r="B72" s="224" t="s">
        <v>82</v>
      </c>
      <c r="C72" s="121">
        <f t="shared" si="11"/>
        <v>99</v>
      </c>
      <c r="D72" s="121">
        <v>6</v>
      </c>
      <c r="E72" s="513">
        <f t="shared" si="8"/>
        <v>6.0606060606060608E-2</v>
      </c>
      <c r="F72" s="121">
        <v>85</v>
      </c>
      <c r="G72" s="513">
        <f t="shared" si="9"/>
        <v>0.85858585858585856</v>
      </c>
      <c r="H72" s="121">
        <v>8</v>
      </c>
      <c r="I72" s="594">
        <f t="shared" si="10"/>
        <v>8.0808080808080815E-2</v>
      </c>
    </row>
    <row r="73" spans="2:20" x14ac:dyDescent="0.25">
      <c r="B73" s="225" t="s">
        <v>75</v>
      </c>
      <c r="C73" s="511">
        <f>SUM(C59:C72)</f>
        <v>1423</v>
      </c>
      <c r="D73" s="599">
        <f>SUM(D59:D72)</f>
        <v>62</v>
      </c>
      <c r="E73" s="600">
        <f>D73/C73</f>
        <v>4.3569922698524242E-2</v>
      </c>
      <c r="F73" s="599">
        <f>SUM(F59:F72)</f>
        <v>1224</v>
      </c>
      <c r="G73" s="600">
        <f>F73/C73</f>
        <v>0.86015460295151092</v>
      </c>
      <c r="H73" s="599">
        <f>SUM(H59:H72)</f>
        <v>137</v>
      </c>
      <c r="I73" s="601">
        <f>H73/C73</f>
        <v>9.6275474349964862E-2</v>
      </c>
    </row>
    <row r="74" spans="2:20" x14ac:dyDescent="0.25">
      <c r="B74" s="130" t="s">
        <v>393</v>
      </c>
      <c r="C74" s="265">
        <f>C73-C64-C65-C66</f>
        <v>1303</v>
      </c>
      <c r="D74" s="265">
        <f>D73-D64-D65-D66</f>
        <v>57</v>
      </c>
      <c r="E74" s="583">
        <f>D74/C74</f>
        <v>4.3745203376822715E-2</v>
      </c>
      <c r="F74" s="265">
        <f>F73-F64-F65-F66</f>
        <v>1118</v>
      </c>
      <c r="G74" s="258">
        <f>F74/C74</f>
        <v>0.85801995395241748</v>
      </c>
      <c r="H74" s="265">
        <f>H73-H64-H65-H66</f>
        <v>128</v>
      </c>
      <c r="I74" s="598">
        <f>H74/C74</f>
        <v>9.8234842670759784E-2</v>
      </c>
    </row>
    <row r="75" spans="2:20" x14ac:dyDescent="0.25">
      <c r="B75" s="69" t="s">
        <v>506</v>
      </c>
    </row>
    <row r="76" spans="2:20" x14ac:dyDescent="0.25">
      <c r="B76" s="69" t="s">
        <v>258</v>
      </c>
      <c r="M76" s="77"/>
      <c r="P76" s="77"/>
      <c r="Q76" s="77"/>
    </row>
    <row r="77" spans="2:20" ht="25.5" customHeight="1" x14ac:dyDescent="0.25">
      <c r="B77" s="1020" t="s">
        <v>543</v>
      </c>
      <c r="C77" s="1020"/>
      <c r="D77" s="1020"/>
      <c r="E77" s="1020"/>
      <c r="F77" s="1020"/>
      <c r="G77" s="1020"/>
      <c r="H77" s="1020"/>
      <c r="I77" s="1020"/>
    </row>
    <row r="78" spans="2:20" x14ac:dyDescent="0.25">
      <c r="B78" s="801" t="s">
        <v>664</v>
      </c>
      <c r="C78" s="69" t="s">
        <v>663</v>
      </c>
    </row>
    <row r="79" spans="2:20" x14ac:dyDescent="0.25">
      <c r="B79" s="802" t="s">
        <v>665</v>
      </c>
      <c r="C79" s="69" t="s">
        <v>662</v>
      </c>
    </row>
  </sheetData>
  <mergeCells count="19">
    <mergeCell ref="B77:I77"/>
    <mergeCell ref="K5:K6"/>
    <mergeCell ref="B3:K3"/>
    <mergeCell ref="J5:J6"/>
    <mergeCell ref="B57:B58"/>
    <mergeCell ref="D57:E57"/>
    <mergeCell ref="F57:G57"/>
    <mergeCell ref="H57:I57"/>
    <mergeCell ref="B5:B6"/>
    <mergeCell ref="D5:E5"/>
    <mergeCell ref="F5:G5"/>
    <mergeCell ref="H5:I5"/>
    <mergeCell ref="B31:B32"/>
    <mergeCell ref="D31:E31"/>
    <mergeCell ref="F31:G31"/>
    <mergeCell ref="H31:I31"/>
    <mergeCell ref="B29:J29"/>
    <mergeCell ref="B55:J55"/>
    <mergeCell ref="B51:I51"/>
  </mergeCells>
  <conditionalFormatting sqref="C33:C46">
    <cfRule type="cellIs" dxfId="519" priority="22" operator="lessThan">
      <formula>10</formula>
    </cfRule>
  </conditionalFormatting>
  <conditionalFormatting sqref="C59:C72">
    <cfRule type="cellIs" dxfId="518" priority="21" operator="lessThan">
      <formula>10</formula>
    </cfRule>
  </conditionalFormatting>
  <conditionalFormatting sqref="E7:E20">
    <cfRule type="top10" dxfId="517" priority="19" bottom="1" rank="1"/>
    <cfRule type="top10" dxfId="516" priority="20" rank="1"/>
  </conditionalFormatting>
  <conditionalFormatting sqref="E33:E46">
    <cfRule type="top10" dxfId="515" priority="17" bottom="1" rank="1"/>
    <cfRule type="top10" dxfId="514" priority="18" rank="1"/>
  </conditionalFormatting>
  <conditionalFormatting sqref="E59:E72">
    <cfRule type="top10" dxfId="513" priority="11" bottom="1" rank="1"/>
    <cfRule type="top10" dxfId="512" priority="12" rank="1"/>
  </conditionalFormatting>
  <conditionalFormatting sqref="G33:G46">
    <cfRule type="top10" dxfId="511" priority="15" bottom="1" rank="1"/>
    <cfRule type="top10" dxfId="510" priority="16" rank="1"/>
  </conditionalFormatting>
  <conditionalFormatting sqref="G59:G72">
    <cfRule type="top10" dxfId="509" priority="9" bottom="1" rank="1"/>
    <cfRule type="top10" dxfId="508" priority="10" rank="1"/>
  </conditionalFormatting>
  <conditionalFormatting sqref="I33:I46">
    <cfRule type="top10" dxfId="507" priority="13" bottom="1" rank="1"/>
    <cfRule type="top10" dxfId="506" priority="14" rank="1"/>
  </conditionalFormatting>
  <conditionalFormatting sqref="I59:I72">
    <cfRule type="top10" dxfId="505" priority="7" bottom="1" rank="1"/>
    <cfRule type="top10" dxfId="504" priority="8" rank="1"/>
  </conditionalFormatting>
  <conditionalFormatting sqref="J7:J20">
    <cfRule type="cellIs" dxfId="503" priority="1" operator="equal">
      <formula>"Positive alert"</formula>
    </cfRule>
    <cfRule type="cellIs" dxfId="502" priority="2" operator="equal">
      <formula>"Negative alert"</formula>
    </cfRule>
    <cfRule type="cellIs" dxfId="501" priority="3" operator="equal">
      <formula>"Negative outlier"</formula>
    </cfRule>
    <cfRule type="cellIs" dxfId="500" priority="4" operator="equal">
      <formula>"Positive outlier"</formula>
    </cfRule>
    <cfRule type="cellIs" dxfId="499" priority="5" operator="equal">
      <formula>"Negative alert x2"</formula>
    </cfRule>
    <cfRule type="cellIs" dxfId="498" priority="6" operator="equal">
      <formula>"Positive alert x2"</formula>
    </cfRule>
  </conditionalFormatting>
  <hyperlinks>
    <hyperlink ref="B1" location="TOC!A1" display="TOC" xr:uid="{00000000-0004-0000-0B00-000000000000}"/>
  </hyperlinks>
  <pageMargins left="0.70866141732283472" right="0.70866141732283472" top="0.74803149606299213" bottom="0.74803149606299213" header="0.31496062992125984" footer="0.31496062992125984"/>
  <pageSetup paperSize="9" scale="61" orientation="landscape" r:id="rId1"/>
  <headerFooter>
    <oddHeader>&amp;C&amp;F</oddHeader>
    <oddFooter>&amp;C&amp;A
Page &amp;P of &amp;N</oddFooter>
  </headerFooter>
  <rowBreaks count="1" manualBreakCount="1">
    <brk id="54" min="1" max="10" man="1"/>
  </rowBreaks>
  <colBreaks count="1" manualBreakCount="1">
    <brk id="11" max="4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1F2FF"/>
  </sheetPr>
  <dimension ref="A1:AU78"/>
  <sheetViews>
    <sheetView zoomScaleNormal="100" zoomScaleSheetLayoutView="100" workbookViewId="0">
      <selection activeCell="B1" sqref="B1"/>
    </sheetView>
  </sheetViews>
  <sheetFormatPr defaultRowHeight="15" x14ac:dyDescent="0.25"/>
  <cols>
    <col min="1" max="1" width="4.85546875" style="67" customWidth="1"/>
    <col min="2" max="2" width="15.7109375" style="75" customWidth="1"/>
    <col min="3" max="3" width="14.5703125" style="75" customWidth="1"/>
    <col min="4" max="4" width="11.42578125" style="75" customWidth="1"/>
    <col min="5" max="5" width="9.140625" style="75"/>
    <col min="6" max="6" width="16.140625" style="75" customWidth="1"/>
    <col min="7" max="8" width="13.7109375" style="75" customWidth="1"/>
    <col min="9" max="9" width="13.85546875" style="75" customWidth="1"/>
    <col min="10" max="10" width="11.42578125" style="75" customWidth="1"/>
    <col min="11" max="11" width="15.28515625" style="75" customWidth="1"/>
    <col min="12" max="12" width="12" style="75" bestFit="1" customWidth="1"/>
    <col min="13" max="23" width="9.140625" style="75"/>
    <col min="24" max="47" width="9.140625" style="67"/>
    <col min="48" max="16384" width="9.140625" style="75"/>
  </cols>
  <sheetData>
    <row r="1" spans="2:23" x14ac:dyDescent="0.25">
      <c r="B1" s="68" t="s">
        <v>48</v>
      </c>
      <c r="C1" s="67"/>
      <c r="D1" s="67"/>
      <c r="E1" s="67"/>
      <c r="F1" s="67"/>
      <c r="G1" s="67"/>
      <c r="H1" s="67"/>
      <c r="I1" s="67"/>
      <c r="J1" s="67"/>
      <c r="K1" s="67"/>
      <c r="L1" s="67"/>
      <c r="M1" s="67"/>
      <c r="N1" s="67"/>
      <c r="O1" s="67"/>
      <c r="P1" s="67"/>
      <c r="Q1" s="67"/>
      <c r="R1" s="67"/>
      <c r="S1" s="67"/>
      <c r="T1" s="67"/>
      <c r="U1" s="67"/>
      <c r="V1" s="67"/>
      <c r="W1" s="67"/>
    </row>
    <row r="2" spans="2:23" ht="15" customHeight="1" x14ac:dyDescent="0.25">
      <c r="B2" s="67"/>
      <c r="C2" s="18"/>
      <c r="D2" s="18"/>
      <c r="E2" s="18"/>
      <c r="F2" s="18"/>
      <c r="G2" s="18"/>
      <c r="H2" s="18"/>
      <c r="I2" s="18"/>
      <c r="J2" s="18"/>
      <c r="K2" s="67"/>
      <c r="L2" s="67"/>
      <c r="M2" s="67"/>
      <c r="N2" s="67"/>
      <c r="O2" s="67"/>
      <c r="P2" s="67"/>
      <c r="Q2" s="67"/>
      <c r="R2" s="67"/>
      <c r="S2" s="67"/>
      <c r="T2" s="67"/>
      <c r="U2" s="67"/>
      <c r="V2" s="67"/>
      <c r="W2" s="67"/>
    </row>
    <row r="3" spans="2:23" ht="15.75" x14ac:dyDescent="0.25">
      <c r="B3" s="966" t="s">
        <v>809</v>
      </c>
      <c r="C3" s="966"/>
      <c r="D3" s="966"/>
      <c r="E3" s="966"/>
      <c r="F3" s="966"/>
      <c r="G3" s="966"/>
      <c r="H3" s="966"/>
      <c r="I3" s="966"/>
      <c r="J3" s="67"/>
      <c r="K3" s="67"/>
      <c r="L3" s="67"/>
      <c r="M3" s="67"/>
      <c r="N3" s="67"/>
      <c r="O3" s="67"/>
      <c r="P3" s="67"/>
      <c r="Q3" s="67"/>
      <c r="R3" s="67"/>
      <c r="S3" s="67"/>
      <c r="T3" s="67"/>
      <c r="U3" s="67"/>
      <c r="V3" s="67"/>
      <c r="W3" s="67"/>
    </row>
    <row r="4" spans="2:23" ht="15.75" x14ac:dyDescent="0.25">
      <c r="B4" s="211"/>
      <c r="C4" s="211"/>
      <c r="D4" s="211"/>
      <c r="E4" s="211"/>
      <c r="F4" s="211"/>
      <c r="G4" s="211"/>
      <c r="H4" s="211"/>
      <c r="I4" s="211"/>
      <c r="J4" s="67"/>
      <c r="K4" s="67"/>
      <c r="L4" s="67"/>
      <c r="M4" s="67"/>
      <c r="N4" s="67"/>
      <c r="O4" s="67"/>
      <c r="P4" s="67"/>
      <c r="Q4" s="67"/>
      <c r="R4" s="67"/>
      <c r="S4" s="67"/>
      <c r="T4" s="67"/>
      <c r="U4" s="67"/>
      <c r="V4" s="67"/>
      <c r="W4" s="67"/>
    </row>
    <row r="5" spans="2:23" ht="20.25" customHeight="1" x14ac:dyDescent="0.25">
      <c r="B5" s="973" t="s">
        <v>60</v>
      </c>
      <c r="C5" s="1030" t="s">
        <v>247</v>
      </c>
      <c r="D5" s="976" t="s">
        <v>123</v>
      </c>
      <c r="E5" s="976"/>
      <c r="F5" s="1038" t="s">
        <v>124</v>
      </c>
      <c r="G5" s="1038"/>
      <c r="H5" s="1028" t="s">
        <v>233</v>
      </c>
      <c r="I5" s="983" t="s">
        <v>481</v>
      </c>
      <c r="J5" s="67"/>
      <c r="K5" s="67"/>
      <c r="L5" s="67"/>
      <c r="M5" s="67"/>
      <c r="N5" s="67"/>
      <c r="O5" s="67"/>
      <c r="P5" s="67"/>
      <c r="Q5" s="67"/>
      <c r="R5" s="67"/>
      <c r="S5" s="67"/>
      <c r="T5" s="67"/>
      <c r="U5" s="67"/>
      <c r="V5" s="67"/>
      <c r="W5" s="67"/>
    </row>
    <row r="6" spans="2:23" ht="20.25" customHeight="1" x14ac:dyDescent="0.25">
      <c r="B6" s="974"/>
      <c r="C6" s="1031"/>
      <c r="D6" s="977"/>
      <c r="E6" s="977"/>
      <c r="F6" s="1039"/>
      <c r="G6" s="1039"/>
      <c r="H6" s="1029"/>
      <c r="I6" s="984"/>
      <c r="J6" s="67"/>
      <c r="K6" s="67"/>
      <c r="L6" s="67"/>
      <c r="M6" s="67"/>
      <c r="N6" s="67"/>
      <c r="O6" s="67"/>
      <c r="P6" s="67"/>
      <c r="Q6" s="67"/>
      <c r="R6" s="67"/>
      <c r="S6" s="67"/>
      <c r="T6" s="67"/>
      <c r="U6" s="67"/>
      <c r="V6" s="67"/>
      <c r="W6" s="67"/>
    </row>
    <row r="7" spans="2:23" x14ac:dyDescent="0.25">
      <c r="B7" s="975"/>
      <c r="C7" s="186" t="s">
        <v>4</v>
      </c>
      <c r="D7" s="186" t="s">
        <v>5</v>
      </c>
      <c r="E7" s="186" t="s">
        <v>6</v>
      </c>
      <c r="F7" s="824" t="s">
        <v>5</v>
      </c>
      <c r="G7" s="824" t="s">
        <v>6</v>
      </c>
      <c r="H7" s="1008"/>
      <c r="I7" s="985"/>
      <c r="J7" s="67"/>
      <c r="K7" s="67"/>
      <c r="L7" s="67"/>
      <c r="M7" s="67"/>
      <c r="N7" s="67"/>
      <c r="O7" s="67"/>
      <c r="P7" s="67"/>
      <c r="Q7" s="67"/>
      <c r="R7" s="67"/>
      <c r="S7" s="67"/>
      <c r="T7" s="67"/>
      <c r="U7" s="67"/>
      <c r="V7" s="67"/>
      <c r="W7" s="67"/>
    </row>
    <row r="8" spans="2:23" x14ac:dyDescent="0.25">
      <c r="B8" s="218" t="s">
        <v>7</v>
      </c>
      <c r="C8" s="603">
        <f>SUM(D8,F8)</f>
        <v>155</v>
      </c>
      <c r="D8" s="568">
        <v>155</v>
      </c>
      <c r="E8" s="513">
        <f t="shared" ref="E8:E21" si="0">D8/C8</f>
        <v>1</v>
      </c>
      <c r="F8" s="825">
        <v>0</v>
      </c>
      <c r="G8" s="826">
        <f>F8/C8</f>
        <v>0</v>
      </c>
      <c r="H8" s="652" t="s">
        <v>434</v>
      </c>
      <c r="I8" s="393" t="s">
        <v>20</v>
      </c>
      <c r="J8" s="67"/>
      <c r="K8" s="67"/>
      <c r="L8" s="67"/>
      <c r="M8" s="67"/>
      <c r="N8" s="67"/>
      <c r="O8" s="67"/>
      <c r="P8" s="67"/>
      <c r="Q8" s="67"/>
      <c r="R8" s="67"/>
      <c r="S8" s="67"/>
      <c r="T8" s="67"/>
      <c r="U8" s="67"/>
      <c r="V8" s="67"/>
      <c r="W8" s="67"/>
    </row>
    <row r="9" spans="2:23" x14ac:dyDescent="0.25">
      <c r="B9" s="219" t="s">
        <v>8</v>
      </c>
      <c r="C9" s="603">
        <f t="shared" ref="C9:C21" si="1">SUM(D9,F9)</f>
        <v>143</v>
      </c>
      <c r="D9" s="568">
        <v>143</v>
      </c>
      <c r="E9" s="513">
        <f t="shared" si="0"/>
        <v>1</v>
      </c>
      <c r="F9" s="825">
        <v>0</v>
      </c>
      <c r="G9" s="826">
        <f t="shared" ref="G9:G22" si="2">F9/C9</f>
        <v>0</v>
      </c>
      <c r="H9" s="107" t="s">
        <v>20</v>
      </c>
      <c r="I9" s="395" t="s">
        <v>33</v>
      </c>
      <c r="J9" s="67"/>
      <c r="K9" s="67"/>
      <c r="L9" s="67"/>
      <c r="M9" s="67"/>
      <c r="N9" s="67"/>
      <c r="O9" s="67"/>
      <c r="P9" s="67"/>
      <c r="Q9" s="67"/>
      <c r="R9" s="67"/>
      <c r="S9" s="67"/>
      <c r="T9" s="67"/>
      <c r="U9" s="67"/>
      <c r="V9" s="67"/>
      <c r="W9" s="67"/>
    </row>
    <row r="10" spans="2:23" x14ac:dyDescent="0.25">
      <c r="B10" s="219" t="s">
        <v>9</v>
      </c>
      <c r="C10" s="603">
        <f t="shared" si="1"/>
        <v>160</v>
      </c>
      <c r="D10" s="568">
        <v>157</v>
      </c>
      <c r="E10" s="513">
        <f t="shared" si="0"/>
        <v>0.98124999999999996</v>
      </c>
      <c r="F10" s="825">
        <v>3</v>
      </c>
      <c r="G10" s="826">
        <f t="shared" si="2"/>
        <v>1.8749999999999999E-2</v>
      </c>
      <c r="H10" s="107"/>
      <c r="I10" s="392"/>
      <c r="J10" s="67"/>
      <c r="K10" s="67"/>
      <c r="L10" s="67"/>
      <c r="M10" s="67"/>
      <c r="N10" s="67"/>
      <c r="O10" s="67"/>
      <c r="P10" s="67"/>
      <c r="Q10" s="67"/>
      <c r="R10" s="67"/>
      <c r="S10" s="67"/>
      <c r="T10" s="67"/>
      <c r="U10" s="67"/>
      <c r="V10" s="67"/>
      <c r="W10" s="67"/>
    </row>
    <row r="11" spans="2:23" x14ac:dyDescent="0.25">
      <c r="B11" s="219" t="s">
        <v>10</v>
      </c>
      <c r="C11" s="603">
        <f t="shared" si="1"/>
        <v>152</v>
      </c>
      <c r="D11" s="568">
        <v>151</v>
      </c>
      <c r="E11" s="513">
        <f t="shared" si="0"/>
        <v>0.99342105263157898</v>
      </c>
      <c r="F11" s="825">
        <v>1</v>
      </c>
      <c r="G11" s="826">
        <f t="shared" si="2"/>
        <v>6.5789473684210523E-3</v>
      </c>
      <c r="H11" s="107"/>
      <c r="I11" s="392"/>
      <c r="J11" s="67"/>
      <c r="K11" s="67"/>
      <c r="L11" s="67"/>
      <c r="M11" s="67"/>
      <c r="N11" s="67"/>
      <c r="O11" s="67"/>
      <c r="P11" s="67"/>
      <c r="Q11" s="67"/>
      <c r="R11" s="67"/>
      <c r="S11" s="67"/>
      <c r="T11" s="67"/>
      <c r="U11" s="67"/>
      <c r="V11" s="67"/>
      <c r="W11" s="67"/>
    </row>
    <row r="12" spans="2:23" x14ac:dyDescent="0.25">
      <c r="B12" s="219" t="s">
        <v>11</v>
      </c>
      <c r="C12" s="603">
        <f t="shared" si="1"/>
        <v>241</v>
      </c>
      <c r="D12" s="568">
        <v>239</v>
      </c>
      <c r="E12" s="513">
        <f t="shared" si="0"/>
        <v>0.99170124481327804</v>
      </c>
      <c r="F12" s="825">
        <v>2</v>
      </c>
      <c r="G12" s="826">
        <f t="shared" si="2"/>
        <v>8.2987551867219917E-3</v>
      </c>
      <c r="H12" s="107" t="s">
        <v>20</v>
      </c>
      <c r="I12" s="395" t="s">
        <v>33</v>
      </c>
      <c r="J12" s="67"/>
      <c r="K12" s="67"/>
      <c r="L12" s="67"/>
      <c r="M12" s="67"/>
      <c r="N12" s="67"/>
      <c r="O12" s="67"/>
      <c r="P12" s="67"/>
      <c r="Q12" s="67"/>
      <c r="R12" s="67"/>
      <c r="S12" s="67"/>
      <c r="T12" s="67"/>
      <c r="U12" s="67"/>
      <c r="V12" s="67"/>
      <c r="W12" s="67"/>
    </row>
    <row r="13" spans="2:23" x14ac:dyDescent="0.25">
      <c r="B13" s="129" t="s">
        <v>12</v>
      </c>
      <c r="C13" s="603">
        <f t="shared" si="1"/>
        <v>270</v>
      </c>
      <c r="D13" s="568">
        <v>238</v>
      </c>
      <c r="E13" s="513">
        <f t="shared" si="0"/>
        <v>0.88148148148148153</v>
      </c>
      <c r="F13" s="825">
        <v>32</v>
      </c>
      <c r="G13" s="826">
        <f t="shared" si="2"/>
        <v>0.11851851851851852</v>
      </c>
      <c r="H13" s="107" t="s">
        <v>32</v>
      </c>
      <c r="I13" s="392"/>
      <c r="J13" s="67"/>
      <c r="K13" s="67"/>
      <c r="L13" s="67"/>
      <c r="M13" s="67"/>
      <c r="N13" s="67"/>
      <c r="O13" s="67"/>
      <c r="P13" s="67"/>
      <c r="Q13" s="67"/>
      <c r="R13" s="67"/>
      <c r="S13" s="67"/>
      <c r="T13" s="67"/>
      <c r="U13" s="67"/>
      <c r="V13" s="67"/>
      <c r="W13" s="67"/>
    </row>
    <row r="14" spans="2:23" x14ac:dyDescent="0.25">
      <c r="B14" s="129" t="s">
        <v>55</v>
      </c>
      <c r="C14" s="603">
        <f t="shared" si="1"/>
        <v>175</v>
      </c>
      <c r="D14" s="568">
        <v>168</v>
      </c>
      <c r="E14" s="513">
        <f t="shared" si="0"/>
        <v>0.96</v>
      </c>
      <c r="F14" s="825">
        <v>7</v>
      </c>
      <c r="G14" s="826">
        <f t="shared" si="2"/>
        <v>0.04</v>
      </c>
      <c r="H14" s="107"/>
      <c r="I14" s="393" t="s">
        <v>20</v>
      </c>
      <c r="J14" s="67"/>
      <c r="K14" s="67"/>
      <c r="L14" s="67"/>
      <c r="M14" s="67"/>
      <c r="N14" s="67"/>
      <c r="O14" s="67"/>
      <c r="P14" s="67"/>
      <c r="Q14" s="67"/>
      <c r="R14" s="67"/>
      <c r="S14" s="67"/>
      <c r="T14" s="67"/>
      <c r="U14" s="67"/>
      <c r="V14" s="67"/>
      <c r="W14" s="67"/>
    </row>
    <row r="15" spans="2:23" x14ac:dyDescent="0.25">
      <c r="B15" s="129" t="s">
        <v>13</v>
      </c>
      <c r="C15" s="603">
        <f t="shared" si="1"/>
        <v>334</v>
      </c>
      <c r="D15" s="568">
        <v>323</v>
      </c>
      <c r="E15" s="513">
        <f t="shared" si="0"/>
        <v>0.96706586826347307</v>
      </c>
      <c r="F15" s="825">
        <v>11</v>
      </c>
      <c r="G15" s="826">
        <f t="shared" si="2"/>
        <v>3.2934131736526949E-2</v>
      </c>
      <c r="H15" s="107"/>
      <c r="I15" s="392"/>
      <c r="J15" s="67"/>
      <c r="K15" s="67"/>
      <c r="L15" s="67"/>
      <c r="M15" s="67"/>
      <c r="N15" s="67"/>
      <c r="O15" s="67"/>
      <c r="P15" s="67"/>
      <c r="Q15" s="67"/>
      <c r="R15" s="67"/>
      <c r="S15" s="67"/>
      <c r="T15" s="67"/>
      <c r="U15" s="67"/>
      <c r="V15" s="67"/>
      <c r="W15" s="67"/>
    </row>
    <row r="16" spans="2:23" x14ac:dyDescent="0.25">
      <c r="B16" s="129" t="s">
        <v>56</v>
      </c>
      <c r="C16" s="603">
        <f t="shared" si="1"/>
        <v>223</v>
      </c>
      <c r="D16" s="568">
        <v>218</v>
      </c>
      <c r="E16" s="513">
        <f t="shared" si="0"/>
        <v>0.97757847533632292</v>
      </c>
      <c r="F16" s="825">
        <v>5</v>
      </c>
      <c r="G16" s="826">
        <f t="shared" si="2"/>
        <v>2.2421524663677129E-2</v>
      </c>
      <c r="H16" s="107"/>
      <c r="I16" s="392"/>
      <c r="J16" s="67"/>
      <c r="K16" s="67"/>
      <c r="L16" s="67"/>
      <c r="M16" s="67"/>
      <c r="N16" s="67"/>
      <c r="O16" s="67"/>
      <c r="P16" s="67"/>
      <c r="Q16" s="67"/>
      <c r="R16" s="67"/>
      <c r="S16" s="67"/>
      <c r="T16" s="67"/>
      <c r="U16" s="67"/>
      <c r="V16" s="67"/>
      <c r="W16" s="67"/>
    </row>
    <row r="17" spans="2:47" x14ac:dyDescent="0.25">
      <c r="B17" s="129" t="s">
        <v>57</v>
      </c>
      <c r="C17" s="603">
        <f t="shared" si="1"/>
        <v>94</v>
      </c>
      <c r="D17" s="568">
        <v>90</v>
      </c>
      <c r="E17" s="513">
        <f t="shared" si="0"/>
        <v>0.95744680851063835</v>
      </c>
      <c r="F17" s="825">
        <v>4</v>
      </c>
      <c r="G17" s="826">
        <f t="shared" si="2"/>
        <v>4.2553191489361701E-2</v>
      </c>
      <c r="H17" s="107"/>
      <c r="I17" s="392"/>
      <c r="J17" s="67"/>
      <c r="K17" s="67"/>
      <c r="L17" s="67"/>
      <c r="M17" s="67"/>
      <c r="N17" s="67"/>
      <c r="O17" s="67"/>
      <c r="P17" s="67"/>
      <c r="Q17" s="67"/>
      <c r="R17" s="67"/>
      <c r="S17" s="67"/>
      <c r="T17" s="67"/>
      <c r="U17" s="67"/>
      <c r="V17" s="67"/>
      <c r="W17" s="67"/>
    </row>
    <row r="18" spans="2:47" x14ac:dyDescent="0.25">
      <c r="B18" s="129" t="s">
        <v>58</v>
      </c>
      <c r="C18" s="603">
        <f t="shared" si="1"/>
        <v>145</v>
      </c>
      <c r="D18" s="568">
        <v>135</v>
      </c>
      <c r="E18" s="513">
        <f t="shared" si="0"/>
        <v>0.93103448275862066</v>
      </c>
      <c r="F18" s="825">
        <v>10</v>
      </c>
      <c r="G18" s="826">
        <f t="shared" si="2"/>
        <v>6.8965517241379309E-2</v>
      </c>
      <c r="H18" s="107" t="s">
        <v>34</v>
      </c>
      <c r="I18" s="392" t="s">
        <v>32</v>
      </c>
      <c r="J18" s="67"/>
      <c r="K18" s="67"/>
      <c r="L18" s="67"/>
      <c r="M18" s="67"/>
      <c r="N18" s="67"/>
      <c r="O18" s="67"/>
      <c r="P18" s="67"/>
      <c r="Q18" s="67"/>
      <c r="R18" s="67"/>
      <c r="S18" s="67"/>
      <c r="T18" s="67"/>
      <c r="U18" s="67"/>
      <c r="V18" s="67"/>
      <c r="W18" s="67"/>
    </row>
    <row r="19" spans="2:47" x14ac:dyDescent="0.25">
      <c r="B19" s="129" t="s">
        <v>59</v>
      </c>
      <c r="C19" s="603">
        <f t="shared" si="1"/>
        <v>297</v>
      </c>
      <c r="D19" s="568">
        <v>293</v>
      </c>
      <c r="E19" s="513">
        <f t="shared" si="0"/>
        <v>0.98653198653198648</v>
      </c>
      <c r="F19" s="825">
        <v>4</v>
      </c>
      <c r="G19" s="826">
        <f t="shared" si="2"/>
        <v>1.3468013468013467E-2</v>
      </c>
      <c r="H19" s="107"/>
      <c r="I19" s="395" t="s">
        <v>33</v>
      </c>
      <c r="J19" s="67"/>
      <c r="K19" s="67"/>
      <c r="L19" s="67"/>
      <c r="M19" s="67"/>
      <c r="N19" s="67"/>
      <c r="O19" s="67"/>
      <c r="P19" s="67"/>
      <c r="Q19" s="67"/>
      <c r="R19" s="67"/>
      <c r="S19" s="67"/>
      <c r="T19" s="67"/>
      <c r="U19" s="67"/>
      <c r="V19" s="67"/>
      <c r="W19" s="67"/>
    </row>
    <row r="20" spans="2:47" x14ac:dyDescent="0.25">
      <c r="B20" s="129" t="s">
        <v>14</v>
      </c>
      <c r="C20" s="603">
        <f t="shared" si="1"/>
        <v>96</v>
      </c>
      <c r="D20" s="568">
        <v>96</v>
      </c>
      <c r="E20" s="513">
        <f t="shared" si="0"/>
        <v>1</v>
      </c>
      <c r="F20" s="825">
        <v>0</v>
      </c>
      <c r="G20" s="826">
        <f t="shared" si="2"/>
        <v>0</v>
      </c>
      <c r="H20" s="107"/>
      <c r="I20" s="392"/>
      <c r="J20" s="67"/>
      <c r="K20" s="67"/>
      <c r="L20" s="67"/>
      <c r="M20" s="67"/>
      <c r="N20" s="67"/>
      <c r="O20" s="67"/>
      <c r="P20" s="67"/>
      <c r="Q20" s="67"/>
      <c r="R20" s="67"/>
      <c r="S20" s="67"/>
      <c r="T20" s="67"/>
      <c r="U20" s="67"/>
      <c r="V20" s="67"/>
      <c r="W20" s="67"/>
    </row>
    <row r="21" spans="2:47" x14ac:dyDescent="0.25">
      <c r="B21" s="129" t="s">
        <v>82</v>
      </c>
      <c r="C21" s="603">
        <f t="shared" si="1"/>
        <v>124</v>
      </c>
      <c r="D21" s="568">
        <v>124</v>
      </c>
      <c r="E21" s="513">
        <f t="shared" si="0"/>
        <v>1</v>
      </c>
      <c r="F21" s="825">
        <v>0</v>
      </c>
      <c r="G21" s="826">
        <f t="shared" si="2"/>
        <v>0</v>
      </c>
      <c r="H21" s="212" t="s">
        <v>20</v>
      </c>
      <c r="I21" s="396"/>
      <c r="J21" s="67"/>
      <c r="K21" s="67"/>
      <c r="L21" s="67"/>
      <c r="M21" s="67"/>
      <c r="N21" s="67"/>
      <c r="O21" s="67"/>
      <c r="P21" s="67"/>
      <c r="Q21" s="67"/>
      <c r="R21" s="67"/>
      <c r="S21" s="67"/>
      <c r="T21" s="67"/>
      <c r="U21" s="67"/>
      <c r="V21" s="67"/>
      <c r="W21" s="67"/>
    </row>
    <row r="22" spans="2:47" x14ac:dyDescent="0.25">
      <c r="B22" s="220" t="s">
        <v>75</v>
      </c>
      <c r="C22" s="605">
        <f>SUM(C8:C21)</f>
        <v>2609</v>
      </c>
      <c r="D22" s="605">
        <f>SUM(D8:D21)</f>
        <v>2530</v>
      </c>
      <c r="E22" s="606">
        <f>D22/$C22</f>
        <v>0.96972019931008047</v>
      </c>
      <c r="F22" s="827">
        <f>SUM(F8:F21)</f>
        <v>79</v>
      </c>
      <c r="G22" s="828">
        <f t="shared" si="2"/>
        <v>3.0279800689919509E-2</v>
      </c>
      <c r="H22" s="67"/>
      <c r="I22" s="67"/>
      <c r="J22" s="67"/>
      <c r="K22" s="67"/>
      <c r="L22" s="77"/>
      <c r="M22" s="67"/>
      <c r="N22" s="77"/>
      <c r="O22" s="67"/>
      <c r="P22" s="67"/>
      <c r="Q22" s="67"/>
      <c r="R22" s="67"/>
      <c r="S22" s="67"/>
      <c r="T22" s="67"/>
      <c r="U22" s="67"/>
      <c r="V22" s="67"/>
      <c r="W22" s="67"/>
    </row>
    <row r="23" spans="2:47" x14ac:dyDescent="0.25">
      <c r="B23" s="37" t="s">
        <v>506</v>
      </c>
      <c r="C23" s="67"/>
      <c r="D23" s="67"/>
      <c r="E23" s="67"/>
      <c r="F23" s="67"/>
      <c r="G23" s="67"/>
      <c r="H23" s="67"/>
      <c r="I23" s="67"/>
      <c r="J23" s="67"/>
      <c r="K23" s="67"/>
      <c r="L23" s="67"/>
      <c r="M23" s="67"/>
      <c r="N23" s="67"/>
      <c r="O23" s="67"/>
      <c r="P23" s="67"/>
      <c r="Q23" s="67"/>
      <c r="R23" s="67"/>
      <c r="S23" s="67"/>
      <c r="T23" s="67"/>
      <c r="U23" s="67"/>
      <c r="V23" s="67"/>
      <c r="W23" s="67"/>
    </row>
    <row r="24" spans="2:47" x14ac:dyDescent="0.25">
      <c r="B24" s="90" t="s">
        <v>667</v>
      </c>
      <c r="C24" s="67"/>
      <c r="D24" s="67"/>
      <c r="E24" s="67"/>
      <c r="F24" s="67"/>
      <c r="G24" s="67"/>
      <c r="H24" s="67"/>
      <c r="I24" s="67"/>
      <c r="J24" s="67"/>
      <c r="K24" s="67"/>
      <c r="L24" s="77"/>
      <c r="M24" s="67"/>
      <c r="N24" s="77"/>
      <c r="O24" s="67"/>
      <c r="P24" s="67"/>
      <c r="Q24" s="67"/>
      <c r="R24" s="67"/>
      <c r="S24" s="67"/>
      <c r="T24" s="67"/>
      <c r="U24" s="67"/>
      <c r="V24" s="67"/>
      <c r="W24" s="67"/>
    </row>
    <row r="25" spans="2:47" x14ac:dyDescent="0.25">
      <c r="B25" s="801" t="s">
        <v>664</v>
      </c>
      <c r="C25" s="69" t="s">
        <v>663</v>
      </c>
      <c r="D25" s="67"/>
      <c r="E25" s="67"/>
      <c r="F25" s="67"/>
      <c r="G25" s="67"/>
      <c r="H25" s="67"/>
      <c r="I25" s="67"/>
      <c r="J25" s="67"/>
      <c r="K25" s="67"/>
      <c r="L25" s="77"/>
      <c r="M25" s="67"/>
      <c r="N25" s="77"/>
      <c r="O25" s="67"/>
      <c r="P25" s="67"/>
      <c r="Q25" s="67"/>
      <c r="R25" s="67"/>
      <c r="S25" s="67"/>
      <c r="T25" s="67"/>
      <c r="U25" s="67"/>
      <c r="V25" s="67"/>
      <c r="W25" s="67"/>
    </row>
    <row r="26" spans="2:47" x14ac:dyDescent="0.25">
      <c r="B26" s="802" t="s">
        <v>665</v>
      </c>
      <c r="C26" s="69" t="s">
        <v>662</v>
      </c>
      <c r="D26" s="67"/>
      <c r="E26" s="67"/>
      <c r="F26" s="67"/>
      <c r="G26" s="67"/>
      <c r="H26" s="67"/>
      <c r="I26" s="67"/>
      <c r="J26" s="67"/>
      <c r="K26" s="67"/>
      <c r="L26" s="77"/>
      <c r="M26" s="67"/>
      <c r="N26" s="77"/>
      <c r="O26" s="67"/>
      <c r="P26" s="67"/>
      <c r="Q26" s="67"/>
      <c r="R26" s="67"/>
      <c r="S26" s="67"/>
      <c r="T26" s="67"/>
      <c r="U26" s="67"/>
      <c r="V26" s="67"/>
      <c r="W26" s="67"/>
    </row>
    <row r="27" spans="2:47" x14ac:dyDescent="0.25">
      <c r="B27" s="90"/>
      <c r="C27" s="67"/>
      <c r="D27" s="67"/>
      <c r="E27" s="67"/>
      <c r="F27" s="67"/>
      <c r="G27" s="67"/>
      <c r="H27" s="67"/>
      <c r="I27" s="67"/>
      <c r="J27" s="67"/>
      <c r="K27" s="67"/>
      <c r="L27" s="67"/>
      <c r="M27" s="67"/>
      <c r="N27" s="67"/>
      <c r="O27" s="67"/>
      <c r="P27" s="67"/>
      <c r="Q27" s="67"/>
      <c r="R27" s="67"/>
      <c r="S27" s="67"/>
      <c r="T27" s="67"/>
      <c r="U27" s="67"/>
      <c r="V27" s="67"/>
      <c r="W27" s="67"/>
    </row>
    <row r="28" spans="2:47" x14ac:dyDescent="0.25">
      <c r="B28" s="37"/>
      <c r="C28" s="67"/>
      <c r="D28" s="67"/>
      <c r="E28" s="67"/>
      <c r="F28" s="67"/>
      <c r="G28" s="67"/>
      <c r="H28" s="67"/>
      <c r="I28" s="67"/>
      <c r="J28" s="67"/>
      <c r="K28" s="67"/>
      <c r="L28" s="67"/>
      <c r="M28" s="67"/>
      <c r="N28" s="67"/>
      <c r="O28" s="67"/>
      <c r="P28" s="67"/>
      <c r="Q28" s="67"/>
      <c r="R28" s="67"/>
      <c r="S28" s="67"/>
      <c r="T28" s="67"/>
      <c r="U28" s="67"/>
      <c r="V28" s="67"/>
      <c r="W28" s="67"/>
    </row>
    <row r="29" spans="2:47" ht="31.5" customHeight="1" x14ac:dyDescent="0.25">
      <c r="B29" s="966" t="s">
        <v>810</v>
      </c>
      <c r="C29" s="966"/>
      <c r="D29" s="966"/>
      <c r="E29" s="966"/>
      <c r="F29" s="966"/>
      <c r="G29" s="966"/>
      <c r="H29" s="966"/>
      <c r="I29" s="966"/>
      <c r="J29" s="18"/>
      <c r="K29" s="67"/>
      <c r="L29" s="67"/>
      <c r="M29" s="67"/>
      <c r="N29" s="67"/>
      <c r="O29" s="67"/>
      <c r="P29" s="67"/>
      <c r="Q29" s="67"/>
      <c r="R29" s="67"/>
      <c r="S29" s="67"/>
      <c r="T29" s="67"/>
      <c r="U29" s="67"/>
      <c r="V29" s="67"/>
      <c r="W29" s="67"/>
    </row>
    <row r="30" spans="2:47" ht="15.75" customHeight="1" x14ac:dyDescent="0.25">
      <c r="B30" s="211"/>
      <c r="C30" s="211"/>
      <c r="D30" s="211"/>
      <c r="E30" s="211"/>
      <c r="F30" s="211"/>
      <c r="G30" s="211"/>
      <c r="H30" s="211"/>
      <c r="I30" s="18"/>
      <c r="J30" s="18"/>
      <c r="K30" s="67"/>
      <c r="L30" s="67"/>
      <c r="M30" s="67"/>
      <c r="N30" s="67"/>
      <c r="O30" s="67"/>
      <c r="P30" s="67"/>
      <c r="Q30" s="67"/>
      <c r="R30" s="67"/>
      <c r="S30" s="67"/>
      <c r="T30" s="67"/>
      <c r="U30" s="67"/>
      <c r="V30" s="67"/>
      <c r="W30" s="67"/>
    </row>
    <row r="31" spans="2:47" ht="15" customHeight="1" x14ac:dyDescent="0.25">
      <c r="B31" s="989" t="s">
        <v>60</v>
      </c>
      <c r="C31" s="976" t="s">
        <v>248</v>
      </c>
      <c r="D31" s="978" t="s">
        <v>125</v>
      </c>
      <c r="E31" s="978"/>
      <c r="F31" s="1028" t="s">
        <v>233</v>
      </c>
      <c r="G31" s="983" t="s">
        <v>481</v>
      </c>
      <c r="H31" s="67"/>
      <c r="I31" s="67"/>
      <c r="J31" s="67"/>
      <c r="K31" s="67"/>
      <c r="L31" s="67"/>
      <c r="M31" s="67"/>
      <c r="N31" s="67"/>
      <c r="O31" s="67"/>
      <c r="P31" s="67"/>
      <c r="Q31" s="67"/>
      <c r="R31" s="67"/>
      <c r="S31" s="67"/>
      <c r="T31" s="67"/>
      <c r="U31" s="67"/>
      <c r="V31" s="67"/>
      <c r="W31" s="67"/>
      <c r="AQ31" s="75"/>
      <c r="AR31" s="75"/>
      <c r="AS31" s="75"/>
      <c r="AT31" s="75"/>
      <c r="AU31" s="75"/>
    </row>
    <row r="32" spans="2:47" ht="22.5" customHeight="1" x14ac:dyDescent="0.25">
      <c r="B32" s="990"/>
      <c r="C32" s="977"/>
      <c r="D32" s="991"/>
      <c r="E32" s="991"/>
      <c r="F32" s="1029"/>
      <c r="G32" s="984"/>
      <c r="H32" s="67"/>
      <c r="I32" s="67"/>
      <c r="J32" s="67"/>
      <c r="K32" s="67"/>
      <c r="L32" s="67"/>
      <c r="M32" s="67"/>
      <c r="N32" s="67"/>
      <c r="O32" s="67"/>
      <c r="P32" s="67"/>
      <c r="Q32" s="67"/>
      <c r="R32" s="67"/>
      <c r="S32" s="67"/>
      <c r="T32" s="67"/>
      <c r="U32" s="67"/>
      <c r="V32" s="67"/>
      <c r="W32" s="67"/>
      <c r="AQ32" s="75"/>
      <c r="AR32" s="75"/>
      <c r="AS32" s="75"/>
      <c r="AT32" s="75"/>
      <c r="AU32" s="75"/>
    </row>
    <row r="33" spans="2:47" x14ac:dyDescent="0.25">
      <c r="B33" s="965"/>
      <c r="C33" s="72" t="s">
        <v>4</v>
      </c>
      <c r="D33" s="72" t="s">
        <v>5</v>
      </c>
      <c r="E33" s="72" t="s">
        <v>6</v>
      </c>
      <c r="F33" s="1008"/>
      <c r="G33" s="985"/>
      <c r="H33" s="67"/>
      <c r="I33" s="67"/>
      <c r="J33" s="67"/>
      <c r="K33" s="67"/>
      <c r="L33" s="67"/>
      <c r="M33" s="67"/>
      <c r="N33" s="67"/>
      <c r="O33" s="67"/>
      <c r="P33" s="67"/>
      <c r="Q33" s="67"/>
      <c r="R33" s="67"/>
      <c r="S33" s="67"/>
      <c r="T33" s="67"/>
      <c r="U33" s="67"/>
      <c r="V33" s="67"/>
      <c r="W33" s="67"/>
      <c r="AQ33" s="75"/>
      <c r="AR33" s="75"/>
      <c r="AS33" s="75"/>
      <c r="AT33" s="75"/>
      <c r="AU33" s="75"/>
    </row>
    <row r="34" spans="2:47" x14ac:dyDescent="0.25">
      <c r="B34" s="192" t="s">
        <v>7</v>
      </c>
      <c r="C34" s="568">
        <v>89</v>
      </c>
      <c r="D34" s="121">
        <v>76</v>
      </c>
      <c r="E34" s="513">
        <f>D34/C34</f>
        <v>0.8539325842696629</v>
      </c>
      <c r="F34" s="652"/>
      <c r="G34" s="357"/>
      <c r="H34" s="67"/>
      <c r="I34" s="67"/>
      <c r="J34" s="67"/>
      <c r="K34" s="67"/>
      <c r="L34" s="67"/>
      <c r="M34" s="67"/>
      <c r="N34" s="67"/>
      <c r="O34" s="67"/>
      <c r="P34" s="67"/>
      <c r="Q34" s="67"/>
      <c r="R34" s="67"/>
      <c r="S34" s="67"/>
      <c r="T34" s="67"/>
      <c r="U34" s="67"/>
      <c r="V34" s="67"/>
      <c r="W34" s="67"/>
      <c r="AQ34" s="75"/>
      <c r="AR34" s="75"/>
      <c r="AS34" s="75"/>
      <c r="AT34" s="75"/>
      <c r="AU34" s="75"/>
    </row>
    <row r="35" spans="2:47" x14ac:dyDescent="0.25">
      <c r="B35" s="192" t="s">
        <v>8</v>
      </c>
      <c r="C35" s="568">
        <v>83</v>
      </c>
      <c r="D35" s="121">
        <v>70</v>
      </c>
      <c r="E35" s="513">
        <f t="shared" ref="E35:E45" si="3">D35/C35</f>
        <v>0.84337349397590367</v>
      </c>
      <c r="F35" s="107"/>
      <c r="G35" s="390" t="s">
        <v>20</v>
      </c>
      <c r="H35" s="67"/>
      <c r="I35" s="67"/>
      <c r="J35" s="67"/>
      <c r="K35" s="67"/>
      <c r="L35" s="67"/>
      <c r="M35" s="67"/>
      <c r="N35" s="67"/>
      <c r="O35" s="67"/>
      <c r="P35" s="67"/>
      <c r="Q35" s="67"/>
      <c r="R35" s="67"/>
      <c r="S35" s="67"/>
      <c r="T35" s="67"/>
      <c r="U35" s="67"/>
      <c r="V35" s="67"/>
      <c r="W35" s="67"/>
      <c r="AQ35" s="75"/>
      <c r="AR35" s="75"/>
      <c r="AS35" s="75"/>
      <c r="AT35" s="75"/>
      <c r="AU35" s="75"/>
    </row>
    <row r="36" spans="2:47" x14ac:dyDescent="0.25">
      <c r="B36" s="192" t="s">
        <v>9</v>
      </c>
      <c r="C36" s="568">
        <v>92</v>
      </c>
      <c r="D36" s="121">
        <v>77</v>
      </c>
      <c r="E36" s="513">
        <f t="shared" si="3"/>
        <v>0.83695652173913049</v>
      </c>
      <c r="F36" s="107"/>
      <c r="G36" s="357"/>
      <c r="H36" s="67"/>
      <c r="I36" s="67"/>
      <c r="J36" s="67"/>
      <c r="K36" s="67"/>
      <c r="L36" s="67"/>
      <c r="M36" s="67"/>
      <c r="N36" s="67"/>
      <c r="O36" s="67"/>
      <c r="P36" s="67"/>
      <c r="Q36" s="67"/>
      <c r="R36" s="67"/>
      <c r="S36" s="67"/>
      <c r="T36" s="67"/>
      <c r="U36" s="67"/>
      <c r="V36" s="67"/>
      <c r="W36" s="67"/>
      <c r="AQ36" s="75"/>
      <c r="AR36" s="75"/>
      <c r="AS36" s="75"/>
      <c r="AT36" s="75"/>
      <c r="AU36" s="75"/>
    </row>
    <row r="37" spans="2:47" x14ac:dyDescent="0.25">
      <c r="B37" s="192" t="s">
        <v>10</v>
      </c>
      <c r="C37" s="568">
        <v>88</v>
      </c>
      <c r="D37" s="121">
        <v>80</v>
      </c>
      <c r="E37" s="513">
        <f t="shared" si="3"/>
        <v>0.90909090909090906</v>
      </c>
      <c r="F37" s="107" t="s">
        <v>434</v>
      </c>
      <c r="G37" s="390" t="s">
        <v>20</v>
      </c>
      <c r="H37" s="67"/>
      <c r="I37" s="67"/>
      <c r="J37" s="67"/>
      <c r="K37" s="67"/>
      <c r="L37" s="67"/>
      <c r="M37" s="67"/>
      <c r="N37" s="67"/>
      <c r="O37" s="67"/>
      <c r="P37" s="67"/>
      <c r="Q37" s="67"/>
      <c r="R37" s="67"/>
      <c r="S37" s="67"/>
      <c r="T37" s="67"/>
      <c r="U37" s="67"/>
      <c r="V37" s="67"/>
      <c r="W37" s="67"/>
      <c r="AQ37" s="75"/>
      <c r="AR37" s="75"/>
      <c r="AS37" s="75"/>
      <c r="AT37" s="75"/>
      <c r="AU37" s="75"/>
    </row>
    <row r="38" spans="2:47" x14ac:dyDescent="0.25">
      <c r="B38" s="192" t="s">
        <v>11</v>
      </c>
      <c r="C38" s="568">
        <v>143</v>
      </c>
      <c r="D38" s="121">
        <v>118</v>
      </c>
      <c r="E38" s="513">
        <f t="shared" si="3"/>
        <v>0.82517482517482521</v>
      </c>
      <c r="F38" s="107"/>
      <c r="G38" s="357"/>
      <c r="H38" s="67"/>
      <c r="I38" s="67"/>
      <c r="J38" s="67"/>
      <c r="K38" s="67"/>
      <c r="L38" s="67"/>
      <c r="M38" s="67"/>
      <c r="N38" s="67"/>
      <c r="O38" s="67"/>
      <c r="P38" s="67"/>
      <c r="Q38" s="67"/>
      <c r="R38" s="67"/>
      <c r="S38" s="67"/>
      <c r="T38" s="67"/>
      <c r="U38" s="67"/>
      <c r="V38" s="67"/>
      <c r="W38" s="67"/>
      <c r="AQ38" s="75"/>
      <c r="AR38" s="75"/>
      <c r="AS38" s="75"/>
      <c r="AT38" s="75"/>
      <c r="AU38" s="75"/>
    </row>
    <row r="39" spans="2:47" ht="15.75" customHeight="1" x14ac:dyDescent="0.25">
      <c r="B39" s="192" t="s">
        <v>286</v>
      </c>
      <c r="C39" s="568">
        <v>111</v>
      </c>
      <c r="D39" s="121">
        <v>75</v>
      </c>
      <c r="E39" s="513">
        <f t="shared" si="3"/>
        <v>0.67567567567567566</v>
      </c>
      <c r="F39" s="107" t="s">
        <v>34</v>
      </c>
      <c r="G39" s="357" t="s">
        <v>32</v>
      </c>
      <c r="H39" s="67"/>
      <c r="I39" s="67"/>
      <c r="J39" s="67"/>
      <c r="K39" s="67"/>
      <c r="L39" s="67"/>
      <c r="M39" s="67"/>
      <c r="N39" s="67"/>
      <c r="O39" s="67"/>
      <c r="P39" s="67"/>
      <c r="Q39" s="67"/>
      <c r="R39" s="67"/>
      <c r="S39" s="67"/>
      <c r="T39" s="67"/>
      <c r="U39" s="67"/>
      <c r="V39" s="67"/>
      <c r="W39" s="67"/>
      <c r="AQ39" s="75"/>
      <c r="AR39" s="75"/>
      <c r="AS39" s="75"/>
      <c r="AT39" s="75"/>
      <c r="AU39" s="75"/>
    </row>
    <row r="40" spans="2:47" ht="18" customHeight="1" x14ac:dyDescent="0.25">
      <c r="B40" s="192" t="s">
        <v>55</v>
      </c>
      <c r="C40" s="568">
        <v>87</v>
      </c>
      <c r="D40" s="121">
        <v>53</v>
      </c>
      <c r="E40" s="513">
        <f t="shared" si="3"/>
        <v>0.60919540229885061</v>
      </c>
      <c r="F40" s="107" t="s">
        <v>32</v>
      </c>
      <c r="G40" s="357"/>
      <c r="H40" s="67"/>
      <c r="I40" s="67"/>
      <c r="J40" s="67"/>
      <c r="K40" s="67"/>
      <c r="L40" s="67"/>
      <c r="M40" s="67"/>
      <c r="N40" s="67"/>
      <c r="O40" s="67"/>
      <c r="P40" s="67"/>
      <c r="Q40" s="67"/>
      <c r="R40" s="67"/>
      <c r="S40" s="67"/>
      <c r="T40" s="67"/>
      <c r="U40" s="67"/>
      <c r="V40" s="67"/>
      <c r="W40" s="67"/>
      <c r="AQ40" s="75"/>
      <c r="AR40" s="75"/>
      <c r="AS40" s="75"/>
      <c r="AT40" s="75"/>
      <c r="AU40" s="75"/>
    </row>
    <row r="41" spans="2:47" x14ac:dyDescent="0.25">
      <c r="B41" s="192" t="s">
        <v>13</v>
      </c>
      <c r="C41" s="568">
        <v>174</v>
      </c>
      <c r="D41" s="121">
        <v>133</v>
      </c>
      <c r="E41" s="513">
        <f t="shared" si="3"/>
        <v>0.76436781609195403</v>
      </c>
      <c r="F41" s="107"/>
      <c r="G41" s="357"/>
      <c r="H41" s="67"/>
      <c r="I41" s="67"/>
      <c r="J41" s="67"/>
      <c r="K41" s="67"/>
      <c r="L41" s="67"/>
      <c r="M41" s="67"/>
      <c r="N41" s="67"/>
      <c r="O41" s="67"/>
      <c r="P41" s="67"/>
      <c r="Q41" s="67"/>
      <c r="R41" s="67"/>
      <c r="S41" s="67"/>
      <c r="T41" s="67"/>
      <c r="U41" s="67"/>
      <c r="V41" s="67"/>
      <c r="W41" s="67"/>
      <c r="AQ41" s="75"/>
      <c r="AR41" s="75"/>
      <c r="AS41" s="75"/>
      <c r="AT41" s="75"/>
      <c r="AU41" s="75"/>
    </row>
    <row r="42" spans="2:47" ht="15" customHeight="1" x14ac:dyDescent="0.25">
      <c r="B42" s="192" t="s">
        <v>56</v>
      </c>
      <c r="C42" s="568">
        <v>116</v>
      </c>
      <c r="D42" s="121">
        <v>72</v>
      </c>
      <c r="E42" s="513">
        <f t="shared" si="3"/>
        <v>0.62068965517241381</v>
      </c>
      <c r="F42" s="107" t="s">
        <v>32</v>
      </c>
      <c r="G42" s="357" t="s">
        <v>32</v>
      </c>
      <c r="H42" s="67"/>
      <c r="I42" s="67"/>
      <c r="J42" s="67"/>
      <c r="K42" s="67"/>
      <c r="L42" s="67"/>
      <c r="M42" s="67"/>
      <c r="N42" s="67"/>
      <c r="O42" s="67"/>
      <c r="P42" s="67"/>
      <c r="Q42" s="67"/>
      <c r="R42" s="67"/>
      <c r="S42" s="67"/>
      <c r="T42" s="67"/>
      <c r="U42" s="67"/>
      <c r="V42" s="67"/>
      <c r="W42" s="67"/>
      <c r="AQ42" s="75"/>
      <c r="AR42" s="75"/>
      <c r="AS42" s="75"/>
      <c r="AT42" s="75"/>
      <c r="AU42" s="75"/>
    </row>
    <row r="43" spans="2:47" x14ac:dyDescent="0.25">
      <c r="B43" s="192" t="s">
        <v>57</v>
      </c>
      <c r="C43" s="568">
        <v>49</v>
      </c>
      <c r="D43" s="121">
        <v>40</v>
      </c>
      <c r="E43" s="513">
        <f t="shared" si="3"/>
        <v>0.81632653061224492</v>
      </c>
      <c r="F43" s="107"/>
      <c r="G43" s="357"/>
      <c r="H43" s="67"/>
      <c r="I43" s="67"/>
      <c r="J43" s="67"/>
      <c r="K43" s="67"/>
      <c r="L43" s="67"/>
      <c r="M43" s="67"/>
      <c r="N43" s="67"/>
      <c r="O43" s="67"/>
      <c r="P43" s="67"/>
      <c r="Q43" s="67"/>
      <c r="R43" s="67"/>
      <c r="S43" s="67"/>
      <c r="T43" s="67"/>
      <c r="U43" s="67"/>
      <c r="V43" s="67"/>
      <c r="W43" s="67"/>
      <c r="AQ43" s="75"/>
      <c r="AR43" s="75"/>
      <c r="AS43" s="75"/>
      <c r="AT43" s="75"/>
      <c r="AU43" s="75"/>
    </row>
    <row r="44" spans="2:47" x14ac:dyDescent="0.25">
      <c r="B44" s="192" t="s">
        <v>58</v>
      </c>
      <c r="C44" s="568">
        <v>74</v>
      </c>
      <c r="D44" s="121">
        <v>62</v>
      </c>
      <c r="E44" s="513">
        <f t="shared" si="3"/>
        <v>0.83783783783783783</v>
      </c>
      <c r="F44" s="107"/>
      <c r="G44" s="357"/>
      <c r="H44" s="67"/>
      <c r="I44" s="67"/>
      <c r="J44" s="67"/>
      <c r="K44" s="67"/>
      <c r="L44" s="67"/>
      <c r="M44" s="67"/>
      <c r="N44" s="67"/>
      <c r="O44" s="67"/>
      <c r="P44" s="67"/>
      <c r="Q44" s="67"/>
      <c r="R44" s="67"/>
      <c r="S44" s="67"/>
      <c r="T44" s="67"/>
      <c r="U44" s="67"/>
      <c r="V44" s="67"/>
      <c r="W44" s="67"/>
      <c r="AQ44" s="75"/>
      <c r="AR44" s="75"/>
      <c r="AS44" s="75"/>
      <c r="AT44" s="75"/>
      <c r="AU44" s="75"/>
    </row>
    <row r="45" spans="2:47" x14ac:dyDescent="0.25">
      <c r="B45" s="192" t="s">
        <v>59</v>
      </c>
      <c r="C45" s="568">
        <v>183</v>
      </c>
      <c r="D45" s="121">
        <v>143</v>
      </c>
      <c r="E45" s="513">
        <f t="shared" si="3"/>
        <v>0.78142076502732238</v>
      </c>
      <c r="F45" s="107"/>
      <c r="G45" s="357"/>
      <c r="H45" s="67"/>
      <c r="I45" s="67"/>
      <c r="J45" s="67"/>
      <c r="K45" s="67"/>
      <c r="L45" s="67"/>
      <c r="M45" s="67"/>
      <c r="N45" s="67"/>
      <c r="O45" s="67"/>
      <c r="P45" s="67"/>
      <c r="Q45" s="67"/>
      <c r="R45" s="67"/>
      <c r="S45" s="67"/>
      <c r="T45" s="67"/>
      <c r="U45" s="67"/>
      <c r="V45" s="67"/>
      <c r="W45" s="67"/>
      <c r="AQ45" s="75"/>
      <c r="AR45" s="75"/>
      <c r="AS45" s="75"/>
      <c r="AT45" s="75"/>
      <c r="AU45" s="75"/>
    </row>
    <row r="46" spans="2:47" x14ac:dyDescent="0.25">
      <c r="B46" s="192" t="s">
        <v>14</v>
      </c>
      <c r="C46" s="568">
        <v>43</v>
      </c>
      <c r="D46" s="121">
        <v>29</v>
      </c>
      <c r="E46" s="513">
        <f>D46/C46</f>
        <v>0.67441860465116277</v>
      </c>
      <c r="F46" s="107"/>
      <c r="G46" s="357"/>
      <c r="H46" s="67"/>
      <c r="I46" s="67"/>
      <c r="J46" s="67"/>
      <c r="K46" s="67"/>
      <c r="L46" s="67"/>
      <c r="M46" s="67"/>
      <c r="N46" s="67"/>
      <c r="O46" s="67"/>
      <c r="P46" s="67"/>
      <c r="Q46" s="67"/>
      <c r="R46" s="67"/>
      <c r="S46" s="67"/>
      <c r="T46" s="67"/>
      <c r="U46" s="67"/>
      <c r="V46" s="67"/>
      <c r="W46" s="67"/>
      <c r="AQ46" s="75"/>
      <c r="AR46" s="75"/>
      <c r="AS46" s="75"/>
      <c r="AT46" s="75"/>
      <c r="AU46" s="75"/>
    </row>
    <row r="47" spans="2:47" x14ac:dyDescent="0.25">
      <c r="B47" s="192" t="s">
        <v>82</v>
      </c>
      <c r="C47" s="568">
        <v>55</v>
      </c>
      <c r="D47" s="121">
        <v>50</v>
      </c>
      <c r="E47" s="513">
        <f>D47/C47</f>
        <v>0.90909090909090906</v>
      </c>
      <c r="F47" s="212" t="s">
        <v>20</v>
      </c>
      <c r="G47" s="391"/>
      <c r="H47" s="67"/>
      <c r="I47" s="67"/>
      <c r="J47" s="67"/>
      <c r="K47" s="67"/>
      <c r="L47" s="67"/>
      <c r="M47" s="67"/>
      <c r="N47" s="67"/>
      <c r="O47" s="67"/>
      <c r="P47" s="67"/>
      <c r="Q47" s="67"/>
      <c r="R47" s="67"/>
      <c r="S47" s="67"/>
      <c r="T47" s="67"/>
      <c r="U47" s="67"/>
      <c r="V47" s="67"/>
      <c r="W47" s="67"/>
      <c r="AQ47" s="75"/>
      <c r="AR47" s="75"/>
      <c r="AS47" s="75"/>
      <c r="AT47" s="75"/>
      <c r="AU47" s="75"/>
    </row>
    <row r="48" spans="2:47" x14ac:dyDescent="0.25">
      <c r="B48" s="299" t="s">
        <v>75</v>
      </c>
      <c r="C48" s="610">
        <f>SUM(C34:C47)</f>
        <v>1387</v>
      </c>
      <c r="D48" s="610">
        <f>SUM(D34:D47)</f>
        <v>1078</v>
      </c>
      <c r="E48" s="611">
        <f>D48/C48</f>
        <v>0.77721701514059116</v>
      </c>
      <c r="F48" s="261"/>
      <c r="G48" s="67"/>
      <c r="H48" s="67"/>
      <c r="I48" s="67"/>
      <c r="J48" s="67"/>
      <c r="K48" s="67"/>
      <c r="L48" s="67"/>
      <c r="M48" s="67"/>
      <c r="N48" s="67"/>
      <c r="O48" s="67"/>
      <c r="P48" s="67"/>
      <c r="Q48" s="67"/>
      <c r="R48" s="67"/>
      <c r="S48" s="67"/>
      <c r="T48" s="67"/>
      <c r="U48" s="67"/>
      <c r="V48" s="67"/>
      <c r="W48" s="67"/>
      <c r="AQ48" s="75"/>
      <c r="AR48" s="75"/>
      <c r="AS48" s="75"/>
      <c r="AT48" s="75"/>
      <c r="AU48" s="75"/>
    </row>
    <row r="49" spans="2:47" x14ac:dyDescent="0.25">
      <c r="B49" s="300" t="s">
        <v>18</v>
      </c>
      <c r="C49" s="265">
        <f>SUM(C48-C39)</f>
        <v>1276</v>
      </c>
      <c r="D49" s="265">
        <f>SUM(D48-D39)</f>
        <v>1003</v>
      </c>
      <c r="E49" s="609">
        <f>D49/C49</f>
        <v>0.78605015673981193</v>
      </c>
      <c r="F49" s="260"/>
      <c r="G49" s="67"/>
      <c r="H49" s="67"/>
      <c r="I49" s="67"/>
      <c r="J49" s="77"/>
      <c r="K49" s="67"/>
      <c r="L49" s="77"/>
      <c r="M49" s="67"/>
      <c r="N49" s="67"/>
      <c r="O49" s="67"/>
      <c r="P49" s="67"/>
      <c r="Q49" s="67"/>
      <c r="R49" s="67"/>
      <c r="S49" s="67"/>
      <c r="T49" s="67"/>
      <c r="U49" s="67"/>
      <c r="V49" s="67"/>
      <c r="W49" s="67"/>
      <c r="AQ49" s="75"/>
      <c r="AR49" s="75"/>
      <c r="AS49" s="75"/>
      <c r="AT49" s="75"/>
      <c r="AU49" s="75"/>
    </row>
    <row r="50" spans="2:47" x14ac:dyDescent="0.25">
      <c r="B50" s="37" t="s">
        <v>506</v>
      </c>
      <c r="C50" s="67"/>
      <c r="D50" s="67"/>
      <c r="E50" s="67"/>
      <c r="F50" s="67"/>
      <c r="G50" s="67"/>
      <c r="H50" s="67"/>
      <c r="I50" s="67"/>
      <c r="J50" s="67"/>
      <c r="K50" s="67"/>
      <c r="L50" s="67"/>
      <c r="M50" s="67"/>
      <c r="N50" s="67"/>
      <c r="O50" s="67"/>
      <c r="P50" s="67"/>
      <c r="Q50" s="67"/>
      <c r="R50" s="67"/>
      <c r="S50" s="67"/>
      <c r="T50" s="67"/>
      <c r="U50" s="67"/>
      <c r="V50" s="67"/>
      <c r="W50" s="67"/>
      <c r="AR50" s="75"/>
      <c r="AS50" s="75"/>
      <c r="AT50" s="75"/>
      <c r="AU50" s="75"/>
    </row>
    <row r="51" spans="2:47" x14ac:dyDescent="0.25">
      <c r="B51" s="37" t="s">
        <v>547</v>
      </c>
      <c r="C51" s="67"/>
      <c r="D51" s="67"/>
      <c r="E51" s="67"/>
      <c r="F51" s="67"/>
      <c r="G51" s="67"/>
      <c r="H51" s="67"/>
      <c r="I51" s="67"/>
      <c r="J51" s="67"/>
      <c r="K51" s="67"/>
      <c r="L51" s="67"/>
      <c r="M51" s="67"/>
      <c r="N51" s="67"/>
      <c r="O51" s="67"/>
      <c r="P51" s="67"/>
      <c r="Q51" s="67"/>
      <c r="R51" s="67"/>
      <c r="S51" s="67"/>
      <c r="T51" s="67"/>
      <c r="U51" s="67"/>
      <c r="V51" s="67"/>
      <c r="W51" s="67"/>
    </row>
    <row r="52" spans="2:47" x14ac:dyDescent="0.25">
      <c r="B52" s="37" t="s">
        <v>666</v>
      </c>
      <c r="C52" s="67"/>
      <c r="D52" s="67"/>
      <c r="E52" s="67"/>
      <c r="F52" s="67"/>
      <c r="G52" s="67"/>
      <c r="H52" s="67"/>
      <c r="I52" s="67"/>
      <c r="J52" s="67"/>
      <c r="K52" s="67"/>
      <c r="L52" s="67"/>
      <c r="M52" s="67"/>
      <c r="N52" s="67"/>
      <c r="O52" s="67"/>
      <c r="P52" s="67"/>
      <c r="Q52" s="67"/>
      <c r="R52" s="67"/>
      <c r="S52" s="67"/>
      <c r="T52" s="67"/>
      <c r="U52" s="67"/>
      <c r="V52" s="67"/>
      <c r="W52" s="67"/>
    </row>
    <row r="53" spans="2:47" x14ac:dyDescent="0.25">
      <c r="B53" s="801" t="s">
        <v>664</v>
      </c>
      <c r="C53" s="69" t="s">
        <v>663</v>
      </c>
      <c r="D53" s="67"/>
      <c r="E53" s="67"/>
      <c r="F53" s="67"/>
      <c r="G53" s="67"/>
      <c r="H53" s="67"/>
      <c r="I53" s="67"/>
      <c r="J53" s="67"/>
      <c r="K53" s="67"/>
      <c r="L53" s="67"/>
      <c r="M53" s="67"/>
      <c r="N53" s="67"/>
      <c r="O53" s="67"/>
      <c r="P53" s="67"/>
      <c r="Q53" s="67"/>
      <c r="R53" s="67"/>
      <c r="S53" s="67"/>
      <c r="T53" s="67"/>
      <c r="U53" s="67"/>
      <c r="V53" s="67"/>
      <c r="W53" s="67"/>
    </row>
    <row r="54" spans="2:47" s="67" customFormat="1" x14ac:dyDescent="0.25">
      <c r="B54" s="802" t="s">
        <v>665</v>
      </c>
      <c r="C54" s="69" t="s">
        <v>662</v>
      </c>
    </row>
    <row r="55" spans="2:47" s="67" customFormat="1" x14ac:dyDescent="0.25">
      <c r="B55" s="69"/>
      <c r="C55" s="69"/>
    </row>
    <row r="56" spans="2:47" s="67" customFormat="1" x14ac:dyDescent="0.25"/>
    <row r="57" spans="2:47" ht="32.25" customHeight="1" x14ac:dyDescent="0.25">
      <c r="B57" s="966" t="s">
        <v>811</v>
      </c>
      <c r="C57" s="966"/>
      <c r="D57" s="966"/>
      <c r="E57" s="966"/>
      <c r="F57" s="966"/>
      <c r="G57" s="966"/>
      <c r="H57" s="966"/>
      <c r="I57" s="966"/>
      <c r="J57" s="67"/>
      <c r="K57" s="67"/>
      <c r="L57" s="67"/>
      <c r="M57" s="67"/>
      <c r="N57" s="67"/>
      <c r="O57" s="67"/>
      <c r="P57" s="67"/>
      <c r="Q57" s="67"/>
      <c r="R57" s="67"/>
      <c r="S57" s="67"/>
      <c r="T57" s="67"/>
      <c r="U57" s="67"/>
      <c r="V57" s="67"/>
      <c r="W57" s="67"/>
      <c r="AO57" s="75"/>
      <c r="AP57" s="75"/>
      <c r="AQ57" s="75"/>
      <c r="AR57" s="75"/>
      <c r="AS57" s="75"/>
      <c r="AT57" s="75"/>
      <c r="AU57" s="75"/>
    </row>
    <row r="58" spans="2:47" ht="15.75" x14ac:dyDescent="0.25">
      <c r="B58" s="211"/>
      <c r="C58" s="211"/>
      <c r="D58" s="211"/>
      <c r="E58" s="211"/>
      <c r="F58" s="211"/>
      <c r="G58" s="211"/>
      <c r="H58" s="211"/>
      <c r="I58" s="211"/>
      <c r="J58" s="67"/>
      <c r="K58" s="67"/>
      <c r="L58" s="67"/>
      <c r="M58" s="67"/>
      <c r="N58" s="67"/>
      <c r="O58" s="67"/>
      <c r="P58" s="67"/>
      <c r="Q58" s="67"/>
      <c r="R58" s="67"/>
      <c r="S58" s="67"/>
      <c r="T58" s="67"/>
      <c r="U58" s="67"/>
      <c r="V58" s="67"/>
      <c r="W58" s="67"/>
      <c r="AO58" s="75"/>
      <c r="AP58" s="75"/>
      <c r="AQ58" s="75"/>
      <c r="AR58" s="75"/>
      <c r="AS58" s="75"/>
      <c r="AT58" s="75"/>
      <c r="AU58" s="75"/>
    </row>
    <row r="59" spans="2:47" ht="15" customHeight="1" x14ac:dyDescent="0.25">
      <c r="B59" s="989" t="s">
        <v>44</v>
      </c>
      <c r="C59" s="976"/>
      <c r="D59" s="976" t="s">
        <v>248</v>
      </c>
      <c r="E59" s="976" t="s">
        <v>225</v>
      </c>
      <c r="F59" s="976"/>
      <c r="G59" s="976" t="s">
        <v>224</v>
      </c>
      <c r="H59" s="980"/>
      <c r="I59" s="67"/>
      <c r="J59" s="67"/>
      <c r="K59" s="67"/>
      <c r="L59" s="67"/>
      <c r="M59" s="67"/>
      <c r="N59" s="67"/>
      <c r="O59" s="67"/>
      <c r="P59" s="67"/>
      <c r="Q59" s="67"/>
      <c r="R59" s="67"/>
      <c r="S59" s="67"/>
      <c r="T59" s="67"/>
      <c r="U59" s="67"/>
      <c r="V59" s="67"/>
      <c r="W59" s="67"/>
      <c r="AO59" s="75"/>
      <c r="AP59" s="75"/>
      <c r="AQ59" s="75"/>
      <c r="AR59" s="75"/>
      <c r="AS59" s="75"/>
      <c r="AT59" s="75"/>
      <c r="AU59" s="75"/>
    </row>
    <row r="60" spans="2:47" ht="21" customHeight="1" x14ac:dyDescent="0.25">
      <c r="B60" s="990"/>
      <c r="C60" s="981"/>
      <c r="D60" s="977"/>
      <c r="E60" s="977"/>
      <c r="F60" s="977"/>
      <c r="G60" s="977"/>
      <c r="H60" s="992"/>
      <c r="I60" s="67"/>
      <c r="J60" s="67"/>
      <c r="K60" s="67"/>
      <c r="L60" s="67"/>
      <c r="M60" s="67"/>
      <c r="N60" s="67"/>
      <c r="O60" s="67"/>
      <c r="P60" s="67"/>
      <c r="Q60" s="67"/>
      <c r="R60" s="67"/>
      <c r="S60" s="67"/>
      <c r="T60" s="67"/>
      <c r="U60" s="67"/>
      <c r="V60" s="67"/>
      <c r="W60" s="67"/>
      <c r="AO60" s="75"/>
      <c r="AP60" s="75"/>
      <c r="AQ60" s="75"/>
      <c r="AR60" s="75"/>
      <c r="AS60" s="75"/>
      <c r="AT60" s="75"/>
      <c r="AU60" s="75"/>
    </row>
    <row r="61" spans="2:47" x14ac:dyDescent="0.25">
      <c r="B61" s="965"/>
      <c r="C61" s="977"/>
      <c r="D61" s="72" t="s">
        <v>4</v>
      </c>
      <c r="E61" s="72" t="s">
        <v>5</v>
      </c>
      <c r="F61" s="72" t="s">
        <v>6</v>
      </c>
      <c r="G61" s="186" t="s">
        <v>5</v>
      </c>
      <c r="H61" s="187" t="s">
        <v>6</v>
      </c>
      <c r="I61" s="67"/>
      <c r="J61" s="67"/>
      <c r="K61" s="67"/>
      <c r="L61" s="67"/>
      <c r="M61" s="67"/>
      <c r="N61" s="67"/>
      <c r="O61" s="67"/>
      <c r="P61" s="67"/>
      <c r="Q61" s="67"/>
      <c r="R61" s="67"/>
      <c r="S61" s="67"/>
      <c r="T61" s="67"/>
      <c r="U61" s="67"/>
      <c r="V61" s="67"/>
      <c r="W61" s="67"/>
      <c r="AO61" s="75"/>
      <c r="AP61" s="75"/>
      <c r="AQ61" s="75"/>
      <c r="AR61" s="75"/>
      <c r="AS61" s="75"/>
      <c r="AT61" s="75"/>
      <c r="AU61" s="75"/>
    </row>
    <row r="62" spans="2:47" x14ac:dyDescent="0.25">
      <c r="B62" s="1032" t="s">
        <v>25</v>
      </c>
      <c r="C62" s="1033"/>
      <c r="D62" s="568">
        <f>SUM(E62,G62)</f>
        <v>637</v>
      </c>
      <c r="E62" s="121">
        <v>438</v>
      </c>
      <c r="F62" s="513">
        <f>E62/D62</f>
        <v>0.68759811616954469</v>
      </c>
      <c r="G62" s="121">
        <v>199</v>
      </c>
      <c r="H62" s="35">
        <f>G62/D62</f>
        <v>0.31240188383045525</v>
      </c>
      <c r="I62" s="67"/>
      <c r="J62" s="67"/>
      <c r="K62" s="67"/>
      <c r="L62" s="67"/>
      <c r="M62" s="67"/>
      <c r="N62" s="67"/>
      <c r="O62" s="67"/>
      <c r="P62" s="67"/>
      <c r="Q62" s="67"/>
      <c r="R62" s="67"/>
      <c r="S62" s="67"/>
      <c r="T62" s="67"/>
      <c r="U62" s="67"/>
      <c r="V62" s="67"/>
      <c r="W62" s="67"/>
      <c r="AO62" s="75"/>
      <c r="AP62" s="75"/>
      <c r="AQ62" s="75"/>
      <c r="AR62" s="75"/>
      <c r="AS62" s="75"/>
      <c r="AT62" s="75"/>
      <c r="AU62" s="75"/>
    </row>
    <row r="63" spans="2:47" x14ac:dyDescent="0.25">
      <c r="B63" s="1032" t="s">
        <v>26</v>
      </c>
      <c r="C63" s="1033"/>
      <c r="D63" s="568">
        <f t="shared" ref="D63:D67" si="4">SUM(E63,G63)</f>
        <v>1040</v>
      </c>
      <c r="E63" s="121">
        <v>768</v>
      </c>
      <c r="F63" s="513">
        <f t="shared" ref="F63:F66" si="5">E63/D63</f>
        <v>0.7384615384615385</v>
      </c>
      <c r="G63" s="121">
        <v>272</v>
      </c>
      <c r="H63" s="35">
        <f t="shared" ref="H63:H68" si="6">G63/D63</f>
        <v>0.26153846153846155</v>
      </c>
      <c r="I63" s="67"/>
      <c r="J63" s="67"/>
      <c r="K63" s="67"/>
      <c r="L63" s="67"/>
      <c r="M63" s="67"/>
      <c r="N63" s="67"/>
      <c r="O63" s="67"/>
      <c r="P63" s="67"/>
      <c r="Q63" s="67"/>
      <c r="R63" s="67"/>
      <c r="S63" s="67"/>
      <c r="T63" s="67"/>
      <c r="U63" s="67"/>
      <c r="V63" s="67"/>
      <c r="W63" s="67"/>
      <c r="AO63" s="75"/>
      <c r="AP63" s="75"/>
      <c r="AQ63" s="75"/>
      <c r="AR63" s="75"/>
      <c r="AS63" s="75"/>
      <c r="AT63" s="75"/>
      <c r="AU63" s="75"/>
    </row>
    <row r="64" spans="2:47" x14ac:dyDescent="0.25">
      <c r="B64" s="1032" t="s">
        <v>221</v>
      </c>
      <c r="C64" s="1033"/>
      <c r="D64" s="568">
        <f t="shared" si="4"/>
        <v>512</v>
      </c>
      <c r="E64" s="121">
        <v>434</v>
      </c>
      <c r="F64" s="513">
        <f t="shared" si="5"/>
        <v>0.84765625</v>
      </c>
      <c r="G64" s="121">
        <v>78</v>
      </c>
      <c r="H64" s="35">
        <f t="shared" si="6"/>
        <v>0.15234375</v>
      </c>
      <c r="I64" s="67"/>
      <c r="J64" s="67"/>
      <c r="K64" s="67"/>
      <c r="L64" s="67"/>
      <c r="M64" s="67"/>
      <c r="N64" s="77"/>
      <c r="O64" s="67"/>
      <c r="P64" s="67"/>
      <c r="Q64" s="67"/>
      <c r="R64" s="67"/>
      <c r="S64" s="67"/>
      <c r="T64" s="67"/>
      <c r="U64" s="67"/>
      <c r="V64" s="67"/>
      <c r="W64" s="67"/>
      <c r="AO64" s="75"/>
      <c r="AP64" s="75"/>
      <c r="AQ64" s="75"/>
      <c r="AR64" s="75"/>
      <c r="AS64" s="75"/>
      <c r="AT64" s="75"/>
      <c r="AU64" s="75"/>
    </row>
    <row r="65" spans="2:47" x14ac:dyDescent="0.25">
      <c r="B65" s="1032" t="s">
        <v>222</v>
      </c>
      <c r="C65" s="1033"/>
      <c r="D65" s="568">
        <f t="shared" si="4"/>
        <v>219</v>
      </c>
      <c r="E65" s="121">
        <v>193</v>
      </c>
      <c r="F65" s="513">
        <f t="shared" si="5"/>
        <v>0.88127853881278539</v>
      </c>
      <c r="G65" s="121">
        <v>26</v>
      </c>
      <c r="H65" s="35">
        <f t="shared" si="6"/>
        <v>0.11872146118721461</v>
      </c>
      <c r="I65" s="67"/>
      <c r="J65" s="67"/>
      <c r="K65" s="67"/>
      <c r="L65" s="67"/>
      <c r="M65" s="77"/>
      <c r="N65" s="67"/>
      <c r="O65" s="67"/>
      <c r="P65" s="67"/>
      <c r="Q65" s="67"/>
      <c r="R65" s="67"/>
      <c r="S65" s="67"/>
      <c r="T65" s="67"/>
      <c r="U65" s="67"/>
      <c r="V65" s="67"/>
      <c r="W65" s="67"/>
      <c r="AO65" s="75"/>
      <c r="AP65" s="75"/>
      <c r="AQ65" s="75"/>
      <c r="AR65" s="75"/>
      <c r="AS65" s="75"/>
      <c r="AT65" s="75"/>
      <c r="AU65" s="75"/>
    </row>
    <row r="66" spans="2:47" x14ac:dyDescent="0.25">
      <c r="B66" s="1032" t="s">
        <v>220</v>
      </c>
      <c r="C66" s="1033"/>
      <c r="D66" s="568">
        <f t="shared" si="4"/>
        <v>19</v>
      </c>
      <c r="E66" s="121">
        <v>13</v>
      </c>
      <c r="F66" s="513">
        <f t="shared" si="5"/>
        <v>0.68421052631578949</v>
      </c>
      <c r="G66" s="121">
        <v>6</v>
      </c>
      <c r="H66" s="35">
        <f t="shared" si="6"/>
        <v>0.31578947368421051</v>
      </c>
      <c r="I66" s="67"/>
      <c r="J66" s="67"/>
      <c r="K66" s="67"/>
      <c r="L66" s="67"/>
      <c r="M66" s="67"/>
      <c r="N66" s="77"/>
      <c r="O66" s="67"/>
      <c r="P66" s="67"/>
      <c r="Q66" s="67"/>
      <c r="R66" s="67"/>
      <c r="S66" s="67"/>
      <c r="T66" s="67"/>
      <c r="U66" s="67"/>
      <c r="V66" s="67"/>
      <c r="W66" s="67"/>
      <c r="AO66" s="75"/>
      <c r="AP66" s="75"/>
      <c r="AQ66" s="75"/>
      <c r="AR66" s="75"/>
      <c r="AS66" s="75"/>
      <c r="AT66" s="75"/>
      <c r="AU66" s="75"/>
    </row>
    <row r="67" spans="2:47" x14ac:dyDescent="0.25">
      <c r="B67" s="1032" t="s">
        <v>223</v>
      </c>
      <c r="C67" s="1033"/>
      <c r="D67" s="568">
        <f t="shared" si="4"/>
        <v>38</v>
      </c>
      <c r="E67" s="121">
        <v>6</v>
      </c>
      <c r="F67" s="513">
        <f>E67/D67</f>
        <v>0.15789473684210525</v>
      </c>
      <c r="G67" s="121">
        <v>32</v>
      </c>
      <c r="H67" s="35">
        <f t="shared" si="6"/>
        <v>0.84210526315789469</v>
      </c>
      <c r="I67" s="67"/>
      <c r="J67" s="67"/>
      <c r="K67" s="67"/>
      <c r="L67" s="67"/>
      <c r="M67" s="67"/>
      <c r="N67" s="67"/>
      <c r="O67" s="67"/>
      <c r="P67" s="67"/>
      <c r="Q67" s="67"/>
      <c r="R67" s="67"/>
      <c r="S67" s="67"/>
      <c r="T67" s="67"/>
      <c r="U67" s="67"/>
      <c r="V67" s="67"/>
      <c r="W67" s="67"/>
      <c r="AO67" s="75"/>
      <c r="AP67" s="75"/>
      <c r="AQ67" s="75"/>
      <c r="AR67" s="75"/>
      <c r="AS67" s="75"/>
      <c r="AT67" s="75"/>
      <c r="AU67" s="75"/>
    </row>
    <row r="68" spans="2:47" x14ac:dyDescent="0.25">
      <c r="B68" s="1034" t="s">
        <v>29</v>
      </c>
      <c r="C68" s="1035"/>
      <c r="D68" s="568">
        <f>SUM(E68,G68)</f>
        <v>65</v>
      </c>
      <c r="E68" s="121">
        <v>16</v>
      </c>
      <c r="F68" s="513">
        <f>E68/D68</f>
        <v>0.24615384615384617</v>
      </c>
      <c r="G68" s="121">
        <v>49</v>
      </c>
      <c r="H68" s="35">
        <f t="shared" si="6"/>
        <v>0.75384615384615383</v>
      </c>
      <c r="I68" s="67"/>
      <c r="J68" s="67"/>
      <c r="K68" s="67"/>
      <c r="L68" s="67"/>
      <c r="M68" s="67"/>
      <c r="N68" s="67"/>
      <c r="O68" s="67"/>
      <c r="P68" s="67"/>
      <c r="Q68" s="67"/>
      <c r="R68" s="67"/>
      <c r="S68" s="67"/>
      <c r="T68" s="67"/>
      <c r="U68" s="67"/>
      <c r="V68" s="67"/>
      <c r="W68" s="67"/>
      <c r="AO68" s="75"/>
      <c r="AP68" s="75"/>
      <c r="AQ68" s="75"/>
      <c r="AR68" s="75"/>
      <c r="AS68" s="75"/>
      <c r="AT68" s="75"/>
      <c r="AU68" s="75"/>
    </row>
    <row r="69" spans="2:47" x14ac:dyDescent="0.25">
      <c r="B69" s="1036" t="s">
        <v>75</v>
      </c>
      <c r="C69" s="1037"/>
      <c r="D69" s="511">
        <f>SUM(D62:D68)</f>
        <v>2530</v>
      </c>
      <c r="E69" s="511">
        <f>SUM(E62:E68)</f>
        <v>1868</v>
      </c>
      <c r="F69" s="607">
        <f>E69/D69</f>
        <v>0.73833992094861656</v>
      </c>
      <c r="G69" s="511">
        <f>SUM(G62:G68)</f>
        <v>662</v>
      </c>
      <c r="H69" s="608">
        <f>G69/D69</f>
        <v>0.26166007905138339</v>
      </c>
      <c r="I69" s="67"/>
      <c r="J69" s="67"/>
      <c r="K69" s="67"/>
      <c r="L69" s="67"/>
      <c r="M69" s="67"/>
      <c r="N69" s="67"/>
      <c r="O69" s="67"/>
      <c r="P69" s="67"/>
      <c r="Q69" s="67"/>
      <c r="R69" s="67"/>
      <c r="S69" s="67"/>
      <c r="T69" s="67"/>
      <c r="U69" s="67"/>
      <c r="V69" s="67"/>
      <c r="W69" s="67"/>
      <c r="AO69" s="75"/>
      <c r="AP69" s="75"/>
      <c r="AQ69" s="75"/>
      <c r="AR69" s="75"/>
      <c r="AS69" s="75"/>
      <c r="AT69" s="75"/>
      <c r="AU69" s="75"/>
    </row>
    <row r="70" spans="2:47" x14ac:dyDescent="0.25">
      <c r="B70" s="37" t="s">
        <v>506</v>
      </c>
      <c r="D70" s="73"/>
      <c r="E70" s="221"/>
      <c r="F70" s="221"/>
      <c r="G70" s="221"/>
      <c r="H70" s="89"/>
      <c r="I70" s="67"/>
      <c r="J70" s="67"/>
      <c r="K70" s="77"/>
      <c r="L70" s="67"/>
      <c r="M70" s="77"/>
      <c r="N70" s="67"/>
      <c r="O70" s="67"/>
      <c r="P70" s="67"/>
      <c r="Q70" s="67"/>
      <c r="R70" s="67"/>
      <c r="S70" s="67"/>
      <c r="T70" s="67"/>
      <c r="U70" s="67"/>
      <c r="V70" s="67"/>
      <c r="W70" s="67"/>
      <c r="AO70" s="75"/>
      <c r="AP70" s="75"/>
      <c r="AQ70" s="75"/>
      <c r="AR70" s="75"/>
      <c r="AS70" s="75"/>
      <c r="AT70" s="75"/>
      <c r="AU70" s="75"/>
    </row>
    <row r="71" spans="2:47" x14ac:dyDescent="0.25">
      <c r="B71" s="90" t="s">
        <v>545</v>
      </c>
      <c r="C71" s="67"/>
      <c r="D71" s="73"/>
      <c r="E71" s="221"/>
      <c r="F71" s="221"/>
      <c r="G71" s="221"/>
      <c r="H71" s="89"/>
      <c r="I71" s="67"/>
      <c r="J71" s="67"/>
      <c r="K71" s="77"/>
      <c r="L71" s="67"/>
      <c r="M71" s="77"/>
      <c r="N71" s="77"/>
      <c r="O71" s="67"/>
      <c r="P71" s="67"/>
      <c r="Q71" s="67"/>
      <c r="R71" s="67"/>
      <c r="S71" s="67"/>
      <c r="T71" s="67"/>
      <c r="U71" s="67"/>
      <c r="V71" s="67"/>
      <c r="W71" s="67"/>
      <c r="AO71" s="75"/>
      <c r="AP71" s="75"/>
      <c r="AQ71" s="75"/>
      <c r="AR71" s="75"/>
      <c r="AS71" s="75"/>
      <c r="AT71" s="75"/>
      <c r="AU71" s="75"/>
    </row>
    <row r="72" spans="2:47" x14ac:dyDescent="0.25">
      <c r="B72" s="90" t="s">
        <v>632</v>
      </c>
      <c r="C72" s="67"/>
      <c r="D72" s="67"/>
      <c r="E72" s="67"/>
      <c r="F72" s="67"/>
      <c r="G72" s="67"/>
      <c r="H72" s="67"/>
      <c r="I72" s="67"/>
      <c r="J72" s="67"/>
      <c r="K72" s="67"/>
      <c r="L72" s="67"/>
      <c r="M72" s="67"/>
      <c r="N72" s="67"/>
      <c r="O72" s="67"/>
      <c r="P72" s="67"/>
      <c r="Q72" s="67"/>
      <c r="R72" s="67"/>
      <c r="S72" s="67"/>
      <c r="T72" s="67"/>
      <c r="U72" s="67"/>
      <c r="V72" s="67"/>
      <c r="W72" s="67"/>
      <c r="AO72" s="75"/>
      <c r="AP72" s="75"/>
      <c r="AQ72" s="75"/>
      <c r="AR72" s="75"/>
      <c r="AS72" s="75"/>
      <c r="AT72" s="75"/>
      <c r="AU72" s="75"/>
    </row>
    <row r="73" spans="2:47" x14ac:dyDescent="0.25">
      <c r="B73" s="801" t="s">
        <v>664</v>
      </c>
      <c r="C73" s="69" t="s">
        <v>674</v>
      </c>
      <c r="D73" s="67"/>
      <c r="E73" s="67"/>
      <c r="F73" s="67"/>
      <c r="G73" s="67"/>
      <c r="H73" s="67"/>
      <c r="I73" s="67"/>
      <c r="J73" s="67"/>
      <c r="K73" s="67"/>
      <c r="L73" s="67"/>
      <c r="M73" s="67"/>
      <c r="N73" s="67"/>
      <c r="O73" s="67"/>
      <c r="P73" s="67"/>
      <c r="Q73" s="67"/>
      <c r="R73" s="67"/>
      <c r="S73" s="67"/>
      <c r="T73" s="67"/>
      <c r="U73" s="67"/>
      <c r="V73" s="67"/>
      <c r="W73" s="67"/>
      <c r="AO73" s="75"/>
      <c r="AP73" s="75"/>
      <c r="AQ73" s="75"/>
      <c r="AR73" s="75"/>
      <c r="AS73" s="75"/>
      <c r="AT73" s="75"/>
      <c r="AU73" s="75"/>
    </row>
    <row r="74" spans="2:47" x14ac:dyDescent="0.25">
      <c r="B74" s="802" t="s">
        <v>665</v>
      </c>
      <c r="C74" s="69" t="s">
        <v>675</v>
      </c>
      <c r="D74" s="67"/>
      <c r="E74" s="67"/>
      <c r="F74" s="67"/>
      <c r="G74" s="67"/>
      <c r="H74" s="67"/>
      <c r="I74" s="67"/>
      <c r="J74" s="67"/>
      <c r="K74" s="67"/>
      <c r="L74" s="67"/>
      <c r="M74" s="67"/>
      <c r="N74" s="67"/>
      <c r="O74" s="67"/>
      <c r="P74" s="67"/>
      <c r="Q74" s="67"/>
      <c r="R74" s="67"/>
      <c r="S74" s="67"/>
      <c r="T74" s="67"/>
      <c r="U74" s="67"/>
      <c r="V74" s="67"/>
      <c r="W74" s="67"/>
      <c r="AO74" s="75"/>
      <c r="AP74" s="75"/>
      <c r="AQ74" s="75"/>
      <c r="AR74" s="75"/>
      <c r="AS74" s="75"/>
      <c r="AT74" s="75"/>
      <c r="AU74" s="75"/>
    </row>
    <row r="75" spans="2:47" x14ac:dyDescent="0.25">
      <c r="B75" s="67"/>
      <c r="C75" s="67"/>
      <c r="D75" s="67"/>
      <c r="E75" s="67"/>
      <c r="F75" s="67"/>
      <c r="G75" s="67"/>
      <c r="H75" s="67"/>
      <c r="I75" s="67"/>
      <c r="J75" s="67"/>
      <c r="K75" s="77"/>
      <c r="L75" s="67"/>
      <c r="M75" s="67"/>
      <c r="N75" s="77"/>
      <c r="O75" s="67"/>
      <c r="P75" s="67"/>
      <c r="Q75" s="67"/>
      <c r="R75" s="67"/>
      <c r="S75" s="67"/>
      <c r="T75" s="67"/>
      <c r="U75" s="67"/>
      <c r="V75" s="67"/>
      <c r="W75" s="67"/>
    </row>
    <row r="76" spans="2:47" s="67" customFormat="1" x14ac:dyDescent="0.25"/>
    <row r="77" spans="2:47" s="67" customFormat="1" x14ac:dyDescent="0.25"/>
    <row r="78" spans="2:47" s="67" customFormat="1" x14ac:dyDescent="0.25"/>
  </sheetData>
  <mergeCells count="26">
    <mergeCell ref="B67:C67"/>
    <mergeCell ref="B68:C68"/>
    <mergeCell ref="B69:C69"/>
    <mergeCell ref="B3:I3"/>
    <mergeCell ref="B57:I57"/>
    <mergeCell ref="B62:C62"/>
    <mergeCell ref="B63:C63"/>
    <mergeCell ref="B64:C64"/>
    <mergeCell ref="B65:C65"/>
    <mergeCell ref="B66:C66"/>
    <mergeCell ref="B59:C61"/>
    <mergeCell ref="D59:D60"/>
    <mergeCell ref="E59:F60"/>
    <mergeCell ref="G59:H60"/>
    <mergeCell ref="F5:G6"/>
    <mergeCell ref="I5:I7"/>
    <mergeCell ref="G31:G33"/>
    <mergeCell ref="H5:H7"/>
    <mergeCell ref="C5:C6"/>
    <mergeCell ref="B5:B7"/>
    <mergeCell ref="D5:E6"/>
    <mergeCell ref="B31:B33"/>
    <mergeCell ref="C31:C32"/>
    <mergeCell ref="D31:E32"/>
    <mergeCell ref="F31:F33"/>
    <mergeCell ref="B29:I29"/>
  </mergeCells>
  <conditionalFormatting sqref="E8:E21">
    <cfRule type="top10" dxfId="497" priority="29" bottom="1" rank="1"/>
    <cfRule type="top10" dxfId="496" priority="30" rank="1"/>
  </conditionalFormatting>
  <conditionalFormatting sqref="E34:E47">
    <cfRule type="top10" dxfId="495" priority="23" bottom="1" rank="1"/>
    <cfRule type="top10" dxfId="494" priority="24" rank="1"/>
  </conditionalFormatting>
  <conditionalFormatting sqref="F34:F47">
    <cfRule type="cellIs" dxfId="493" priority="13" operator="equal">
      <formula>"Positive alert"</formula>
    </cfRule>
    <cfRule type="cellIs" dxfId="492" priority="14" operator="equal">
      <formula>"Negative alert"</formula>
    </cfRule>
    <cfRule type="cellIs" dxfId="491" priority="15" operator="equal">
      <formula>"Negative outlier"</formula>
    </cfRule>
    <cfRule type="cellIs" dxfId="490" priority="16" operator="equal">
      <formula>"Positive outlier"</formula>
    </cfRule>
    <cfRule type="cellIs" dxfId="489" priority="17" operator="equal">
      <formula>"Negative alert x2"</formula>
    </cfRule>
    <cfRule type="cellIs" dxfId="488" priority="18" operator="equal">
      <formula>"Positive alert x2"</formula>
    </cfRule>
  </conditionalFormatting>
  <conditionalFormatting sqref="F62:F68">
    <cfRule type="top10" dxfId="487" priority="19" bottom="1" rank="1"/>
    <cfRule type="top10" dxfId="486" priority="20" rank="1"/>
  </conditionalFormatting>
  <conditionalFormatting sqref="H8:H21">
    <cfRule type="cellIs" dxfId="485" priority="1" operator="equal">
      <formula>"Positive alert"</formula>
    </cfRule>
    <cfRule type="cellIs" dxfId="484" priority="2" operator="equal">
      <formula>"Negative alert"</formula>
    </cfRule>
    <cfRule type="cellIs" dxfId="483" priority="3" operator="equal">
      <formula>"Negative outlier"</formula>
    </cfRule>
    <cfRule type="cellIs" dxfId="482" priority="4" operator="equal">
      <formula>"Positive outlier"</formula>
    </cfRule>
    <cfRule type="cellIs" dxfId="481" priority="5" operator="equal">
      <formula>"Negative alert x2"</formula>
    </cfRule>
    <cfRule type="cellIs" dxfId="480" priority="6" operator="equal">
      <formula>"Positive alert x2"</formula>
    </cfRule>
  </conditionalFormatting>
  <hyperlinks>
    <hyperlink ref="B1" location="TOC!A1" display="TOC" xr:uid="{00000000-0004-0000-0C00-000000000000}"/>
  </hyperlinks>
  <pageMargins left="0.70866141732283472" right="0.70866141732283472" top="0.74803149606299213" bottom="0.74803149606299213" header="0.31496062992125984" footer="0.31496062992125984"/>
  <pageSetup paperSize="9" scale="61" orientation="landscape" r:id="rId1"/>
  <rowBreaks count="1" manualBreakCount="1">
    <brk id="27" min="1"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1F2FF"/>
  </sheetPr>
  <dimension ref="B1:AA47"/>
  <sheetViews>
    <sheetView zoomScaleNormal="100" zoomScaleSheetLayoutView="90" workbookViewId="0">
      <selection activeCell="B1" sqref="B1"/>
    </sheetView>
  </sheetViews>
  <sheetFormatPr defaultRowHeight="15" x14ac:dyDescent="0.25"/>
  <cols>
    <col min="1" max="1" width="4.7109375" style="67" customWidth="1"/>
    <col min="2" max="2" width="15.5703125" style="67" customWidth="1"/>
    <col min="3" max="3" width="12.28515625" style="67" customWidth="1"/>
    <col min="4" max="4" width="6.7109375" style="67" customWidth="1"/>
    <col min="5" max="5" width="9.140625" style="67"/>
    <col min="6" max="6" width="6.7109375" style="67" customWidth="1"/>
    <col min="7" max="7" width="9.140625" style="67"/>
    <col min="8" max="8" width="6.7109375" style="67" customWidth="1"/>
    <col min="9" max="9" width="9.140625" style="67"/>
    <col min="10" max="10" width="6.7109375" style="67" customWidth="1"/>
    <col min="11" max="11" width="9.140625" style="67"/>
    <col min="12" max="12" width="6.7109375" style="67" customWidth="1"/>
    <col min="13" max="13" width="9.140625" style="67"/>
    <col min="14" max="14" width="6.7109375" style="67" customWidth="1"/>
    <col min="15" max="15" width="9.140625" style="67"/>
    <col min="16" max="16" width="6.7109375" style="67" customWidth="1"/>
    <col min="17" max="17" width="9.140625" style="67"/>
    <col min="18" max="18" width="4.7109375" style="67" customWidth="1"/>
    <col min="19" max="19" width="14.140625" style="67" bestFit="1" customWidth="1"/>
    <col min="20" max="21" width="8" style="67" customWidth="1"/>
    <col min="22" max="22" width="13.7109375" style="67" customWidth="1"/>
    <col min="23" max="23" width="13.5703125" style="67" customWidth="1"/>
    <col min="24" max="24" width="7.85546875" style="67" customWidth="1"/>
    <col min="25" max="25" width="13.7109375" style="67" customWidth="1"/>
    <col min="26" max="26" width="11.85546875" style="67" customWidth="1"/>
    <col min="27" max="27" width="13.7109375" style="67" customWidth="1"/>
    <col min="28" max="16384" width="9.140625" style="67"/>
  </cols>
  <sheetData>
    <row r="1" spans="2:27" x14ac:dyDescent="0.25">
      <c r="B1" s="215" t="s">
        <v>48</v>
      </c>
      <c r="D1" s="69"/>
      <c r="E1" s="69"/>
      <c r="F1" s="69"/>
      <c r="G1" s="69"/>
      <c r="H1" s="69"/>
      <c r="I1" s="69"/>
      <c r="J1" s="69"/>
      <c r="K1" s="69"/>
      <c r="L1" s="69"/>
      <c r="M1" s="69"/>
      <c r="N1" s="69"/>
      <c r="O1" s="69"/>
      <c r="P1" s="69"/>
      <c r="Q1" s="69"/>
      <c r="R1" s="78"/>
      <c r="S1" s="69"/>
      <c r="T1" s="69"/>
      <c r="U1" s="69"/>
      <c r="V1" s="69"/>
      <c r="W1" s="69"/>
      <c r="X1" s="69"/>
      <c r="Y1" s="69"/>
      <c r="Z1" s="69"/>
    </row>
    <row r="2" spans="2:27" x14ac:dyDescent="0.25">
      <c r="B2" s="69"/>
      <c r="D2" s="69"/>
      <c r="E2" s="69"/>
      <c r="F2" s="69"/>
      <c r="G2" s="69"/>
      <c r="H2" s="69"/>
      <c r="I2" s="69"/>
      <c r="J2" s="69"/>
      <c r="K2" s="69"/>
      <c r="L2" s="69"/>
      <c r="M2" s="69"/>
      <c r="N2" s="69"/>
      <c r="O2" s="69"/>
      <c r="P2" s="69"/>
      <c r="Q2" s="69"/>
      <c r="R2" s="78"/>
      <c r="S2" s="69"/>
      <c r="T2" s="69"/>
      <c r="U2" s="69"/>
      <c r="V2" s="69"/>
      <c r="W2" s="69"/>
      <c r="X2" s="69"/>
      <c r="Y2" s="69"/>
      <c r="Z2" s="69"/>
    </row>
    <row r="3" spans="2:27" ht="15.75" x14ac:dyDescent="0.25">
      <c r="B3" s="45" t="s">
        <v>812</v>
      </c>
      <c r="D3" s="69"/>
      <c r="E3" s="69"/>
      <c r="F3" s="69"/>
      <c r="G3" s="69"/>
      <c r="H3" s="69"/>
      <c r="I3" s="69"/>
      <c r="J3" s="69"/>
      <c r="K3" s="69"/>
      <c r="L3" s="69"/>
      <c r="M3" s="69"/>
      <c r="N3" s="69"/>
      <c r="O3" s="69"/>
      <c r="P3" s="69"/>
      <c r="Q3" s="69"/>
      <c r="R3" s="78"/>
      <c r="S3" s="20"/>
      <c r="T3" s="69"/>
      <c r="U3" s="69"/>
      <c r="V3" s="69"/>
      <c r="W3" s="69"/>
      <c r="X3" s="69"/>
      <c r="Y3" s="69"/>
      <c r="Z3" s="69"/>
    </row>
    <row r="4" spans="2:27" ht="15" customHeight="1" x14ac:dyDescent="0.25">
      <c r="C4" s="69" t="s">
        <v>226</v>
      </c>
      <c r="D4" s="69"/>
      <c r="E4" s="69"/>
      <c r="F4" s="69"/>
      <c r="G4" s="69"/>
      <c r="H4" s="69"/>
      <c r="I4" s="69"/>
      <c r="J4" s="69"/>
      <c r="K4" s="69"/>
      <c r="L4" s="69"/>
      <c r="M4" s="69"/>
      <c r="N4" s="69"/>
      <c r="O4" s="69"/>
      <c r="P4" s="69"/>
      <c r="Q4" s="69"/>
      <c r="R4" s="78"/>
      <c r="S4" s="69"/>
      <c r="T4" s="69"/>
      <c r="U4" s="69"/>
      <c r="V4" s="88"/>
      <c r="W4" s="88"/>
      <c r="X4" s="69"/>
      <c r="Y4" s="88"/>
      <c r="Z4" s="69"/>
    </row>
    <row r="5" spans="2:27" ht="15" customHeight="1" x14ac:dyDescent="0.25">
      <c r="B5" s="989" t="s">
        <v>60</v>
      </c>
      <c r="C5" s="976" t="s">
        <v>248</v>
      </c>
      <c r="D5" s="1004" t="s">
        <v>234</v>
      </c>
      <c r="E5" s="1004"/>
      <c r="F5" s="1004"/>
      <c r="G5" s="1004"/>
      <c r="H5" s="1004"/>
      <c r="I5" s="1004"/>
      <c r="J5" s="1004"/>
      <c r="K5" s="1004"/>
      <c r="L5" s="1004"/>
      <c r="M5" s="1004"/>
      <c r="N5" s="1004"/>
      <c r="O5" s="1004"/>
      <c r="P5" s="1004"/>
      <c r="Q5" s="1023"/>
      <c r="R5" s="78"/>
      <c r="S5" s="989" t="s">
        <v>60</v>
      </c>
      <c r="T5" s="986" t="s">
        <v>230</v>
      </c>
      <c r="U5" s="986"/>
      <c r="V5" s="1028" t="s">
        <v>408</v>
      </c>
      <c r="W5" s="983" t="s">
        <v>481</v>
      </c>
      <c r="X5" s="986" t="s">
        <v>231</v>
      </c>
      <c r="Y5" s="1028"/>
      <c r="Z5" s="986" t="s">
        <v>408</v>
      </c>
      <c r="AA5" s="983" t="s">
        <v>481</v>
      </c>
    </row>
    <row r="6" spans="2:27" ht="24" customHeight="1" x14ac:dyDescent="0.25">
      <c r="B6" s="990"/>
      <c r="C6" s="977"/>
      <c r="D6" s="1040" t="s">
        <v>216</v>
      </c>
      <c r="E6" s="1040"/>
      <c r="F6" s="1040" t="s">
        <v>51</v>
      </c>
      <c r="G6" s="1040"/>
      <c r="H6" s="1040" t="s">
        <v>227</v>
      </c>
      <c r="I6" s="1040"/>
      <c r="J6" s="1040" t="s">
        <v>228</v>
      </c>
      <c r="K6" s="1040"/>
      <c r="L6" s="1040" t="s">
        <v>217</v>
      </c>
      <c r="M6" s="1040"/>
      <c r="N6" s="1040" t="s">
        <v>218</v>
      </c>
      <c r="O6" s="1040"/>
      <c r="P6" s="1040" t="s">
        <v>229</v>
      </c>
      <c r="Q6" s="1041"/>
      <c r="S6" s="990"/>
      <c r="T6" s="987"/>
      <c r="U6" s="987"/>
      <c r="V6" s="1029"/>
      <c r="W6" s="984"/>
      <c r="X6" s="987"/>
      <c r="Y6" s="1029"/>
      <c r="Z6" s="987"/>
      <c r="AA6" s="984"/>
    </row>
    <row r="7" spans="2:27" ht="15" customHeight="1" x14ac:dyDescent="0.25">
      <c r="B7" s="965"/>
      <c r="C7" s="183" t="s">
        <v>4</v>
      </c>
      <c r="D7" s="186" t="s">
        <v>5</v>
      </c>
      <c r="E7" s="186" t="s">
        <v>6</v>
      </c>
      <c r="F7" s="186" t="s">
        <v>5</v>
      </c>
      <c r="G7" s="186" t="s">
        <v>6</v>
      </c>
      <c r="H7" s="186" t="s">
        <v>5</v>
      </c>
      <c r="I7" s="186" t="s">
        <v>6</v>
      </c>
      <c r="J7" s="186" t="s">
        <v>5</v>
      </c>
      <c r="K7" s="186" t="s">
        <v>6</v>
      </c>
      <c r="L7" s="186" t="s">
        <v>5</v>
      </c>
      <c r="M7" s="186" t="s">
        <v>6</v>
      </c>
      <c r="N7" s="186" t="s">
        <v>5</v>
      </c>
      <c r="O7" s="186" t="s">
        <v>6</v>
      </c>
      <c r="P7" s="186" t="s">
        <v>5</v>
      </c>
      <c r="Q7" s="187" t="s">
        <v>6</v>
      </c>
      <c r="S7" s="965"/>
      <c r="T7" s="186" t="s">
        <v>5</v>
      </c>
      <c r="U7" s="186" t="s">
        <v>6</v>
      </c>
      <c r="V7" s="1008"/>
      <c r="W7" s="985"/>
      <c r="X7" s="186" t="s">
        <v>5</v>
      </c>
      <c r="Y7" s="187" t="s">
        <v>6</v>
      </c>
      <c r="Z7" s="988"/>
      <c r="AA7" s="985"/>
    </row>
    <row r="8" spans="2:27" x14ac:dyDescent="0.25">
      <c r="B8" s="192" t="s">
        <v>7</v>
      </c>
      <c r="C8" s="320">
        <f>SUM(D8,F8,H8,J8,L8,N8,P8)</f>
        <v>56</v>
      </c>
      <c r="D8" s="121">
        <v>0</v>
      </c>
      <c r="E8" s="317">
        <f>D8/$C8</f>
        <v>0</v>
      </c>
      <c r="F8" s="121">
        <v>34</v>
      </c>
      <c r="G8" s="317">
        <f>F8/$C8</f>
        <v>0.6071428571428571</v>
      </c>
      <c r="H8" s="121">
        <v>5</v>
      </c>
      <c r="I8" s="317">
        <f>H8/$C8</f>
        <v>8.9285714285714288E-2</v>
      </c>
      <c r="J8" s="121">
        <v>6</v>
      </c>
      <c r="K8" s="317">
        <f>J8/$C8</f>
        <v>0.10714285714285714</v>
      </c>
      <c r="L8" s="121">
        <v>7</v>
      </c>
      <c r="M8" s="317">
        <f>L8/$C8</f>
        <v>0.125</v>
      </c>
      <c r="N8" s="121">
        <v>3</v>
      </c>
      <c r="O8" s="317">
        <f>N8/$C8</f>
        <v>5.3571428571428568E-2</v>
      </c>
      <c r="P8" s="121">
        <v>1</v>
      </c>
      <c r="Q8" s="111">
        <f>P8/$C8</f>
        <v>1.7857142857142856E-2</v>
      </c>
      <c r="R8" s="448"/>
      <c r="S8" s="219" t="s">
        <v>7</v>
      </c>
      <c r="T8" s="121">
        <f>D8+F8</f>
        <v>34</v>
      </c>
      <c r="U8" s="513">
        <f>T8/$C8</f>
        <v>0.6071428571428571</v>
      </c>
      <c r="V8" s="652"/>
      <c r="W8" s="357"/>
      <c r="X8" s="121">
        <f>D8+F8+H8</f>
        <v>39</v>
      </c>
      <c r="Y8" s="594">
        <f t="shared" ref="Y8:Y21" si="0">X8/$C8</f>
        <v>0.6964285714285714</v>
      </c>
      <c r="Z8" s="652" t="s">
        <v>34</v>
      </c>
      <c r="AA8" s="357"/>
    </row>
    <row r="9" spans="2:27" x14ac:dyDescent="0.25">
      <c r="B9" s="192" t="s">
        <v>8</v>
      </c>
      <c r="C9" s="121">
        <f t="shared" ref="C9:C21" si="1">SUM(D9,F9,H9,J9,L9,N9,P9)</f>
        <v>60</v>
      </c>
      <c r="D9" s="121">
        <v>0</v>
      </c>
      <c r="E9" s="317">
        <f t="shared" ref="E9:G23" si="2">D9/$C9</f>
        <v>0</v>
      </c>
      <c r="F9" s="121">
        <v>45</v>
      </c>
      <c r="G9" s="317">
        <f t="shared" si="2"/>
        <v>0.75</v>
      </c>
      <c r="H9" s="121">
        <v>4</v>
      </c>
      <c r="I9" s="317">
        <f t="shared" ref="I9:I23" si="3">H9/$C9</f>
        <v>6.6666666666666666E-2</v>
      </c>
      <c r="J9" s="121">
        <v>3</v>
      </c>
      <c r="K9" s="317">
        <f t="shared" ref="K9:K23" si="4">J9/$C9</f>
        <v>0.05</v>
      </c>
      <c r="L9" s="121">
        <v>2</v>
      </c>
      <c r="M9" s="317">
        <f>L9/$C9</f>
        <v>3.3333333333333333E-2</v>
      </c>
      <c r="N9" s="121">
        <v>6</v>
      </c>
      <c r="O9" s="317">
        <f t="shared" ref="O9:O23" si="5">N9/$C9</f>
        <v>0.1</v>
      </c>
      <c r="P9" s="121">
        <v>0</v>
      </c>
      <c r="Q9" s="111">
        <f t="shared" ref="Q9:Q23" si="6">P9/$C9</f>
        <v>0</v>
      </c>
      <c r="R9" s="448"/>
      <c r="S9" s="219" t="s">
        <v>8</v>
      </c>
      <c r="T9" s="121">
        <f t="shared" ref="T9:T22" si="7">D9+F9</f>
        <v>45</v>
      </c>
      <c r="U9" s="513">
        <f t="shared" ref="U9:U21" si="8">T9/$C9</f>
        <v>0.75</v>
      </c>
      <c r="V9" s="107"/>
      <c r="W9" s="357"/>
      <c r="X9" s="121">
        <f t="shared" ref="X9:X21" si="9">D9+F9+H9</f>
        <v>49</v>
      </c>
      <c r="Y9" s="594">
        <f t="shared" si="0"/>
        <v>0.81666666666666665</v>
      </c>
      <c r="Z9" s="107"/>
      <c r="AA9" s="357"/>
    </row>
    <row r="10" spans="2:27" x14ac:dyDescent="0.25">
      <c r="B10" s="192" t="s">
        <v>9</v>
      </c>
      <c r="C10" s="121">
        <f t="shared" si="1"/>
        <v>61</v>
      </c>
      <c r="D10" s="121">
        <v>1</v>
      </c>
      <c r="E10" s="317">
        <f t="shared" si="2"/>
        <v>1.6393442622950821E-2</v>
      </c>
      <c r="F10" s="121">
        <v>51</v>
      </c>
      <c r="G10" s="317">
        <f t="shared" si="2"/>
        <v>0.83606557377049184</v>
      </c>
      <c r="H10" s="121">
        <v>4</v>
      </c>
      <c r="I10" s="317">
        <f t="shared" si="3"/>
        <v>6.5573770491803282E-2</v>
      </c>
      <c r="J10" s="121">
        <v>3</v>
      </c>
      <c r="K10" s="317">
        <f t="shared" si="4"/>
        <v>4.9180327868852458E-2</v>
      </c>
      <c r="L10" s="121">
        <v>2</v>
      </c>
      <c r="M10" s="317">
        <f t="shared" ref="M10:M11" si="10">L10/$C10</f>
        <v>3.2786885245901641E-2</v>
      </c>
      <c r="N10" s="121">
        <v>0</v>
      </c>
      <c r="O10" s="317">
        <f t="shared" si="5"/>
        <v>0</v>
      </c>
      <c r="P10" s="121">
        <v>0</v>
      </c>
      <c r="Q10" s="111">
        <f t="shared" si="6"/>
        <v>0</v>
      </c>
      <c r="R10" s="448"/>
      <c r="S10" s="219" t="s">
        <v>9</v>
      </c>
      <c r="T10" s="121">
        <f t="shared" si="7"/>
        <v>52</v>
      </c>
      <c r="U10" s="513">
        <f t="shared" si="8"/>
        <v>0.85245901639344257</v>
      </c>
      <c r="V10" s="107" t="s">
        <v>20</v>
      </c>
      <c r="W10" s="357"/>
      <c r="X10" s="121">
        <f t="shared" si="9"/>
        <v>56</v>
      </c>
      <c r="Y10" s="594">
        <f t="shared" si="0"/>
        <v>0.91803278688524592</v>
      </c>
      <c r="Z10" s="107"/>
      <c r="AA10" s="357"/>
    </row>
    <row r="11" spans="2:27" x14ac:dyDescent="0.25">
      <c r="B11" s="192" t="s">
        <v>10</v>
      </c>
      <c r="C11" s="121">
        <f t="shared" si="1"/>
        <v>62</v>
      </c>
      <c r="D11" s="121">
        <v>0</v>
      </c>
      <c r="E11" s="317">
        <f t="shared" si="2"/>
        <v>0</v>
      </c>
      <c r="F11" s="121">
        <v>47</v>
      </c>
      <c r="G11" s="317">
        <f t="shared" si="2"/>
        <v>0.75806451612903225</v>
      </c>
      <c r="H11" s="121">
        <v>8</v>
      </c>
      <c r="I11" s="317">
        <f>H11/$C11</f>
        <v>0.12903225806451613</v>
      </c>
      <c r="J11" s="121">
        <v>1</v>
      </c>
      <c r="K11" s="317">
        <f t="shared" si="4"/>
        <v>1.6129032258064516E-2</v>
      </c>
      <c r="L11" s="121">
        <v>5</v>
      </c>
      <c r="M11" s="317">
        <f t="shared" si="10"/>
        <v>8.0645161290322578E-2</v>
      </c>
      <c r="N11" s="121">
        <v>0</v>
      </c>
      <c r="O11" s="317">
        <f t="shared" si="5"/>
        <v>0</v>
      </c>
      <c r="P11" s="121">
        <v>1</v>
      </c>
      <c r="Q11" s="111">
        <f t="shared" si="6"/>
        <v>1.6129032258064516E-2</v>
      </c>
      <c r="R11" s="448"/>
      <c r="S11" s="219" t="s">
        <v>10</v>
      </c>
      <c r="T11" s="121">
        <f t="shared" si="7"/>
        <v>47</v>
      </c>
      <c r="U11" s="513">
        <f t="shared" si="8"/>
        <v>0.75806451612903225</v>
      </c>
      <c r="V11" s="107"/>
      <c r="W11" s="435"/>
      <c r="X11" s="121">
        <f t="shared" si="9"/>
        <v>55</v>
      </c>
      <c r="Y11" s="594">
        <f t="shared" si="0"/>
        <v>0.88709677419354838</v>
      </c>
      <c r="Z11" s="107"/>
      <c r="AA11" s="435"/>
    </row>
    <row r="12" spans="2:27" x14ac:dyDescent="0.25">
      <c r="B12" s="192" t="s">
        <v>11</v>
      </c>
      <c r="C12" s="121">
        <f t="shared" si="1"/>
        <v>91</v>
      </c>
      <c r="D12" s="121">
        <v>0</v>
      </c>
      <c r="E12" s="317">
        <f t="shared" si="2"/>
        <v>0</v>
      </c>
      <c r="F12" s="121">
        <v>66</v>
      </c>
      <c r="G12" s="317">
        <f t="shared" si="2"/>
        <v>0.72527472527472525</v>
      </c>
      <c r="H12" s="121">
        <v>8</v>
      </c>
      <c r="I12" s="317">
        <f t="shared" si="3"/>
        <v>8.7912087912087919E-2</v>
      </c>
      <c r="J12" s="121">
        <v>9</v>
      </c>
      <c r="K12" s="317">
        <f t="shared" si="4"/>
        <v>9.8901098901098897E-2</v>
      </c>
      <c r="L12" s="121">
        <v>3</v>
      </c>
      <c r="M12" s="317">
        <f>L12/$C12</f>
        <v>3.2967032967032968E-2</v>
      </c>
      <c r="N12" s="121">
        <v>3</v>
      </c>
      <c r="O12" s="317">
        <f t="shared" si="5"/>
        <v>3.2967032967032968E-2</v>
      </c>
      <c r="P12" s="121">
        <v>2</v>
      </c>
      <c r="Q12" s="111">
        <f t="shared" si="6"/>
        <v>2.197802197802198E-2</v>
      </c>
      <c r="R12" s="448"/>
      <c r="S12" s="219" t="s">
        <v>11</v>
      </c>
      <c r="T12" s="121">
        <f t="shared" si="7"/>
        <v>66</v>
      </c>
      <c r="U12" s="513">
        <f t="shared" si="8"/>
        <v>0.72527472527472525</v>
      </c>
      <c r="V12" s="107"/>
      <c r="W12" s="357"/>
      <c r="X12" s="121">
        <f t="shared" si="9"/>
        <v>74</v>
      </c>
      <c r="Y12" s="594">
        <f t="shared" si="0"/>
        <v>0.81318681318681318</v>
      </c>
      <c r="Z12" s="107"/>
      <c r="AA12" s="357"/>
    </row>
    <row r="13" spans="2:27" x14ac:dyDescent="0.25">
      <c r="B13" s="192" t="s">
        <v>286</v>
      </c>
      <c r="C13" s="121">
        <f t="shared" si="1"/>
        <v>90</v>
      </c>
      <c r="D13" s="121">
        <v>1</v>
      </c>
      <c r="E13" s="317">
        <f t="shared" si="2"/>
        <v>1.1111111111111112E-2</v>
      </c>
      <c r="F13" s="121">
        <v>79</v>
      </c>
      <c r="G13" s="317">
        <f t="shared" si="2"/>
        <v>0.87777777777777777</v>
      </c>
      <c r="H13" s="121">
        <v>2</v>
      </c>
      <c r="I13" s="317">
        <f t="shared" si="3"/>
        <v>2.2222222222222223E-2</v>
      </c>
      <c r="J13" s="121">
        <v>3</v>
      </c>
      <c r="K13" s="317">
        <f t="shared" si="4"/>
        <v>3.3333333333333333E-2</v>
      </c>
      <c r="L13" s="121">
        <v>2</v>
      </c>
      <c r="M13" s="317">
        <f t="shared" ref="M13:M23" si="11">L13/$C13</f>
        <v>2.2222222222222223E-2</v>
      </c>
      <c r="N13" s="121">
        <v>3</v>
      </c>
      <c r="O13" s="317">
        <f t="shared" si="5"/>
        <v>3.3333333333333333E-2</v>
      </c>
      <c r="P13" s="121">
        <v>0</v>
      </c>
      <c r="Q13" s="111">
        <f t="shared" si="6"/>
        <v>0</v>
      </c>
      <c r="R13" s="448"/>
      <c r="S13" s="219" t="s">
        <v>286</v>
      </c>
      <c r="T13" s="121">
        <f t="shared" si="7"/>
        <v>80</v>
      </c>
      <c r="U13" s="513">
        <f t="shared" si="8"/>
        <v>0.88888888888888884</v>
      </c>
      <c r="V13" s="107" t="s">
        <v>33</v>
      </c>
      <c r="W13" s="390" t="s">
        <v>20</v>
      </c>
      <c r="X13" s="121">
        <f t="shared" si="9"/>
        <v>82</v>
      </c>
      <c r="Y13" s="594">
        <f t="shared" si="0"/>
        <v>0.91111111111111109</v>
      </c>
      <c r="Z13" s="107" t="s">
        <v>20</v>
      </c>
      <c r="AA13" s="390"/>
    </row>
    <row r="14" spans="2:27" x14ac:dyDescent="0.25">
      <c r="B14" s="192" t="s">
        <v>55</v>
      </c>
      <c r="C14" s="121">
        <f t="shared" si="1"/>
        <v>77</v>
      </c>
      <c r="D14" s="121">
        <v>0</v>
      </c>
      <c r="E14" s="317">
        <f t="shared" si="2"/>
        <v>0</v>
      </c>
      <c r="F14" s="121">
        <v>50</v>
      </c>
      <c r="G14" s="317">
        <f t="shared" si="2"/>
        <v>0.64935064935064934</v>
      </c>
      <c r="H14" s="121">
        <v>15</v>
      </c>
      <c r="I14" s="317">
        <f t="shared" si="3"/>
        <v>0.19480519480519481</v>
      </c>
      <c r="J14" s="121">
        <v>4</v>
      </c>
      <c r="K14" s="317">
        <f t="shared" si="4"/>
        <v>5.1948051948051951E-2</v>
      </c>
      <c r="L14" s="121">
        <v>4</v>
      </c>
      <c r="M14" s="317">
        <f t="shared" si="11"/>
        <v>5.1948051948051951E-2</v>
      </c>
      <c r="N14" s="121">
        <v>3</v>
      </c>
      <c r="O14" s="317">
        <f t="shared" si="5"/>
        <v>3.896103896103896E-2</v>
      </c>
      <c r="P14" s="121">
        <v>1</v>
      </c>
      <c r="Q14" s="111">
        <f t="shared" si="6"/>
        <v>1.2987012987012988E-2</v>
      </c>
      <c r="R14" s="448"/>
      <c r="S14" s="219" t="s">
        <v>55</v>
      </c>
      <c r="T14" s="121">
        <f t="shared" si="7"/>
        <v>50</v>
      </c>
      <c r="U14" s="513">
        <f t="shared" si="8"/>
        <v>0.64935064935064934</v>
      </c>
      <c r="V14" s="107"/>
      <c r="W14" s="357"/>
      <c r="X14" s="121">
        <f t="shared" si="9"/>
        <v>65</v>
      </c>
      <c r="Y14" s="594">
        <f t="shared" si="0"/>
        <v>0.8441558441558441</v>
      </c>
      <c r="Z14" s="107"/>
      <c r="AA14" s="357"/>
    </row>
    <row r="15" spans="2:27" x14ac:dyDescent="0.25">
      <c r="B15" s="192" t="s">
        <v>13</v>
      </c>
      <c r="C15" s="121">
        <f t="shared" si="1"/>
        <v>136</v>
      </c>
      <c r="D15" s="121">
        <v>2</v>
      </c>
      <c r="E15" s="317">
        <f t="shared" si="2"/>
        <v>1.4705882352941176E-2</v>
      </c>
      <c r="F15" s="121">
        <v>93</v>
      </c>
      <c r="G15" s="317">
        <f t="shared" si="2"/>
        <v>0.68382352941176472</v>
      </c>
      <c r="H15" s="121">
        <v>12</v>
      </c>
      <c r="I15" s="317">
        <f t="shared" si="3"/>
        <v>8.8235294117647065E-2</v>
      </c>
      <c r="J15" s="121">
        <v>11</v>
      </c>
      <c r="K15" s="317">
        <f t="shared" si="4"/>
        <v>8.0882352941176475E-2</v>
      </c>
      <c r="L15" s="121">
        <v>9</v>
      </c>
      <c r="M15" s="317">
        <f t="shared" si="11"/>
        <v>6.6176470588235295E-2</v>
      </c>
      <c r="N15" s="121">
        <v>8</v>
      </c>
      <c r="O15" s="317">
        <f t="shared" si="5"/>
        <v>5.8823529411764705E-2</v>
      </c>
      <c r="P15" s="121">
        <v>1</v>
      </c>
      <c r="Q15" s="111">
        <f t="shared" si="6"/>
        <v>7.3529411764705881E-3</v>
      </c>
      <c r="R15" s="448"/>
      <c r="S15" s="219" t="s">
        <v>13</v>
      </c>
      <c r="T15" s="121">
        <f t="shared" si="7"/>
        <v>95</v>
      </c>
      <c r="U15" s="513">
        <f t="shared" si="8"/>
        <v>0.69852941176470584</v>
      </c>
      <c r="V15" s="107"/>
      <c r="W15" s="357"/>
      <c r="X15" s="121">
        <f t="shared" si="9"/>
        <v>107</v>
      </c>
      <c r="Y15" s="594">
        <f t="shared" si="0"/>
        <v>0.78676470588235292</v>
      </c>
      <c r="Z15" s="107"/>
      <c r="AA15" s="357"/>
    </row>
    <row r="16" spans="2:27" ht="18" customHeight="1" x14ac:dyDescent="0.25">
      <c r="B16" s="192" t="s">
        <v>56</v>
      </c>
      <c r="C16" s="121">
        <f t="shared" si="1"/>
        <v>94</v>
      </c>
      <c r="D16" s="121">
        <v>2</v>
      </c>
      <c r="E16" s="317">
        <f t="shared" si="2"/>
        <v>2.1276595744680851E-2</v>
      </c>
      <c r="F16" s="121">
        <v>63</v>
      </c>
      <c r="G16" s="317">
        <f t="shared" si="2"/>
        <v>0.67021276595744683</v>
      </c>
      <c r="H16" s="121">
        <v>8</v>
      </c>
      <c r="I16" s="317">
        <f t="shared" si="3"/>
        <v>8.5106382978723402E-2</v>
      </c>
      <c r="J16" s="121">
        <v>8</v>
      </c>
      <c r="K16" s="317">
        <f t="shared" si="4"/>
        <v>8.5106382978723402E-2</v>
      </c>
      <c r="L16" s="121">
        <v>11</v>
      </c>
      <c r="M16" s="317">
        <f t="shared" si="11"/>
        <v>0.11702127659574468</v>
      </c>
      <c r="N16" s="121">
        <v>1</v>
      </c>
      <c r="O16" s="317">
        <f t="shared" si="5"/>
        <v>1.0638297872340425E-2</v>
      </c>
      <c r="P16" s="121">
        <v>1</v>
      </c>
      <c r="Q16" s="111">
        <f t="shared" si="6"/>
        <v>1.0638297872340425E-2</v>
      </c>
      <c r="R16" s="448"/>
      <c r="S16" s="219" t="s">
        <v>56</v>
      </c>
      <c r="T16" s="121">
        <f t="shared" si="7"/>
        <v>65</v>
      </c>
      <c r="U16" s="513">
        <f t="shared" si="8"/>
        <v>0.69148936170212771</v>
      </c>
      <c r="V16" s="107"/>
      <c r="W16" s="436" t="s">
        <v>34</v>
      </c>
      <c r="X16" s="121">
        <f t="shared" si="9"/>
        <v>73</v>
      </c>
      <c r="Y16" s="594">
        <f t="shared" si="0"/>
        <v>0.77659574468085102</v>
      </c>
      <c r="Z16" s="107"/>
      <c r="AA16" s="436"/>
    </row>
    <row r="17" spans="2:27" x14ac:dyDescent="0.25">
      <c r="B17" s="192" t="s">
        <v>57</v>
      </c>
      <c r="C17" s="121">
        <f t="shared" si="1"/>
        <v>39</v>
      </c>
      <c r="D17" s="121">
        <v>0</v>
      </c>
      <c r="E17" s="317">
        <f t="shared" si="2"/>
        <v>0</v>
      </c>
      <c r="F17" s="121">
        <v>28</v>
      </c>
      <c r="G17" s="317">
        <f t="shared" si="2"/>
        <v>0.71794871794871795</v>
      </c>
      <c r="H17" s="121">
        <v>3</v>
      </c>
      <c r="I17" s="317">
        <f t="shared" si="3"/>
        <v>7.6923076923076927E-2</v>
      </c>
      <c r="J17" s="121">
        <v>3</v>
      </c>
      <c r="K17" s="317">
        <f t="shared" si="4"/>
        <v>7.6923076923076927E-2</v>
      </c>
      <c r="L17" s="121">
        <v>3</v>
      </c>
      <c r="M17" s="317">
        <f t="shared" si="11"/>
        <v>7.6923076923076927E-2</v>
      </c>
      <c r="N17" s="121">
        <v>0</v>
      </c>
      <c r="O17" s="317">
        <f t="shared" si="5"/>
        <v>0</v>
      </c>
      <c r="P17" s="121">
        <v>2</v>
      </c>
      <c r="Q17" s="111">
        <f t="shared" si="6"/>
        <v>5.128205128205128E-2</v>
      </c>
      <c r="R17" s="448"/>
      <c r="S17" s="219" t="s">
        <v>57</v>
      </c>
      <c r="T17" s="121">
        <f t="shared" si="7"/>
        <v>28</v>
      </c>
      <c r="U17" s="513">
        <f t="shared" si="8"/>
        <v>0.71794871794871795</v>
      </c>
      <c r="V17" s="107"/>
      <c r="W17" s="357"/>
      <c r="X17" s="121">
        <f t="shared" si="9"/>
        <v>31</v>
      </c>
      <c r="Y17" s="594">
        <f t="shared" si="0"/>
        <v>0.79487179487179482</v>
      </c>
      <c r="Z17" s="107"/>
      <c r="AA17" s="357"/>
    </row>
    <row r="18" spans="2:27" x14ac:dyDescent="0.25">
      <c r="B18" s="192" t="s">
        <v>58</v>
      </c>
      <c r="C18" s="121">
        <f t="shared" si="1"/>
        <v>58</v>
      </c>
      <c r="D18" s="121">
        <v>8</v>
      </c>
      <c r="E18" s="317">
        <f t="shared" si="2"/>
        <v>0.13793103448275862</v>
      </c>
      <c r="F18" s="121">
        <v>34</v>
      </c>
      <c r="G18" s="317">
        <f t="shared" si="2"/>
        <v>0.58620689655172409</v>
      </c>
      <c r="H18" s="121">
        <v>7</v>
      </c>
      <c r="I18" s="317">
        <f t="shared" si="3"/>
        <v>0.1206896551724138</v>
      </c>
      <c r="J18" s="121">
        <v>5</v>
      </c>
      <c r="K18" s="317">
        <f t="shared" si="4"/>
        <v>8.6206896551724144E-2</v>
      </c>
      <c r="L18" s="121">
        <v>2</v>
      </c>
      <c r="M18" s="317">
        <f t="shared" si="11"/>
        <v>3.4482758620689655E-2</v>
      </c>
      <c r="N18" s="121">
        <v>2</v>
      </c>
      <c r="O18" s="317">
        <f t="shared" si="5"/>
        <v>3.4482758620689655E-2</v>
      </c>
      <c r="P18" s="121">
        <v>0</v>
      </c>
      <c r="Q18" s="111">
        <f t="shared" si="6"/>
        <v>0</v>
      </c>
      <c r="R18" s="448"/>
      <c r="S18" s="219" t="s">
        <v>58</v>
      </c>
      <c r="T18" s="121">
        <f t="shared" si="7"/>
        <v>42</v>
      </c>
      <c r="U18" s="513">
        <f t="shared" si="8"/>
        <v>0.72413793103448276</v>
      </c>
      <c r="V18" s="107"/>
      <c r="W18" s="357"/>
      <c r="X18" s="121">
        <f t="shared" si="9"/>
        <v>49</v>
      </c>
      <c r="Y18" s="594">
        <f>X18/$C18</f>
        <v>0.84482758620689657</v>
      </c>
      <c r="Z18" s="107"/>
      <c r="AA18" s="357"/>
    </row>
    <row r="19" spans="2:27" x14ac:dyDescent="0.25">
      <c r="B19" s="192" t="s">
        <v>59</v>
      </c>
      <c r="C19" s="121">
        <f t="shared" si="1"/>
        <v>109</v>
      </c>
      <c r="D19" s="121">
        <v>3</v>
      </c>
      <c r="E19" s="317">
        <f t="shared" si="2"/>
        <v>2.7522935779816515E-2</v>
      </c>
      <c r="F19" s="121">
        <v>75</v>
      </c>
      <c r="G19" s="317">
        <f t="shared" si="2"/>
        <v>0.68807339449541283</v>
      </c>
      <c r="H19" s="121">
        <v>18</v>
      </c>
      <c r="I19" s="317">
        <f t="shared" si="3"/>
        <v>0.16513761467889909</v>
      </c>
      <c r="J19" s="121">
        <v>4</v>
      </c>
      <c r="K19" s="317">
        <f t="shared" si="4"/>
        <v>3.669724770642202E-2</v>
      </c>
      <c r="L19" s="121">
        <v>4</v>
      </c>
      <c r="M19" s="317">
        <f t="shared" si="11"/>
        <v>3.669724770642202E-2</v>
      </c>
      <c r="N19" s="121">
        <v>5</v>
      </c>
      <c r="O19" s="317">
        <f t="shared" si="5"/>
        <v>4.5871559633027525E-2</v>
      </c>
      <c r="P19" s="121">
        <v>0</v>
      </c>
      <c r="Q19" s="111">
        <f t="shared" si="6"/>
        <v>0</v>
      </c>
      <c r="R19" s="448"/>
      <c r="S19" s="219" t="s">
        <v>59</v>
      </c>
      <c r="T19" s="121">
        <f t="shared" si="7"/>
        <v>78</v>
      </c>
      <c r="U19" s="513">
        <f t="shared" si="8"/>
        <v>0.7155963302752294</v>
      </c>
      <c r="V19" s="107"/>
      <c r="W19" s="357"/>
      <c r="X19" s="121">
        <f t="shared" si="9"/>
        <v>96</v>
      </c>
      <c r="Y19" s="594">
        <f t="shared" si="0"/>
        <v>0.88073394495412849</v>
      </c>
      <c r="Z19" s="107"/>
      <c r="AA19" s="357"/>
    </row>
    <row r="20" spans="2:27" x14ac:dyDescent="0.25">
      <c r="B20" s="192" t="s">
        <v>14</v>
      </c>
      <c r="C20" s="121">
        <f t="shared" si="1"/>
        <v>41</v>
      </c>
      <c r="D20" s="121">
        <v>2</v>
      </c>
      <c r="E20" s="317">
        <f t="shared" si="2"/>
        <v>4.878048780487805E-2</v>
      </c>
      <c r="F20" s="121">
        <v>28</v>
      </c>
      <c r="G20" s="317">
        <f t="shared" si="2"/>
        <v>0.68292682926829273</v>
      </c>
      <c r="H20" s="121">
        <v>5</v>
      </c>
      <c r="I20" s="317">
        <f t="shared" si="3"/>
        <v>0.12195121951219512</v>
      </c>
      <c r="J20" s="121">
        <v>1</v>
      </c>
      <c r="K20" s="317">
        <f t="shared" si="4"/>
        <v>2.4390243902439025E-2</v>
      </c>
      <c r="L20" s="121">
        <v>2</v>
      </c>
      <c r="M20" s="317">
        <f t="shared" si="11"/>
        <v>4.878048780487805E-2</v>
      </c>
      <c r="N20" s="121">
        <v>3</v>
      </c>
      <c r="O20" s="317">
        <f t="shared" si="5"/>
        <v>7.3170731707317069E-2</v>
      </c>
      <c r="P20" s="121">
        <v>0</v>
      </c>
      <c r="Q20" s="111">
        <f t="shared" si="6"/>
        <v>0</v>
      </c>
      <c r="R20" s="448"/>
      <c r="S20" s="219" t="s">
        <v>14</v>
      </c>
      <c r="T20" s="121">
        <f t="shared" si="7"/>
        <v>30</v>
      </c>
      <c r="U20" s="513">
        <f t="shared" si="8"/>
        <v>0.73170731707317072</v>
      </c>
      <c r="V20" s="107"/>
      <c r="W20" s="357"/>
      <c r="X20" s="121">
        <f t="shared" si="9"/>
        <v>35</v>
      </c>
      <c r="Y20" s="594">
        <f t="shared" si="0"/>
        <v>0.85365853658536583</v>
      </c>
      <c r="Z20" s="107"/>
      <c r="AA20" s="357"/>
    </row>
    <row r="21" spans="2:27" x14ac:dyDescent="0.25">
      <c r="B21" s="192" t="s">
        <v>82</v>
      </c>
      <c r="C21" s="121">
        <f t="shared" si="1"/>
        <v>66</v>
      </c>
      <c r="D21" s="121">
        <v>1</v>
      </c>
      <c r="E21" s="317">
        <f t="shared" si="2"/>
        <v>1.5151515151515152E-2</v>
      </c>
      <c r="F21" s="121">
        <v>55</v>
      </c>
      <c r="G21" s="317">
        <f t="shared" si="2"/>
        <v>0.83333333333333337</v>
      </c>
      <c r="H21" s="121">
        <v>5</v>
      </c>
      <c r="I21" s="317">
        <f t="shared" si="3"/>
        <v>7.575757575757576E-2</v>
      </c>
      <c r="J21" s="121">
        <v>1</v>
      </c>
      <c r="K21" s="317">
        <f t="shared" si="4"/>
        <v>1.5151515151515152E-2</v>
      </c>
      <c r="L21" s="121">
        <v>2</v>
      </c>
      <c r="M21" s="317">
        <f t="shared" si="11"/>
        <v>3.0303030303030304E-2</v>
      </c>
      <c r="N21" s="121">
        <v>2</v>
      </c>
      <c r="O21" s="317">
        <f t="shared" si="5"/>
        <v>3.0303030303030304E-2</v>
      </c>
      <c r="P21" s="121">
        <v>0</v>
      </c>
      <c r="Q21" s="111">
        <f t="shared" si="6"/>
        <v>0</v>
      </c>
      <c r="R21" s="448"/>
      <c r="S21" s="219" t="s">
        <v>82</v>
      </c>
      <c r="T21" s="121">
        <f t="shared" si="7"/>
        <v>56</v>
      </c>
      <c r="U21" s="513">
        <f t="shared" si="8"/>
        <v>0.84848484848484851</v>
      </c>
      <c r="V21" s="212" t="s">
        <v>20</v>
      </c>
      <c r="W21" s="391"/>
      <c r="X21" s="121">
        <f t="shared" si="9"/>
        <v>61</v>
      </c>
      <c r="Y21" s="594">
        <f t="shared" si="0"/>
        <v>0.9242424242424242</v>
      </c>
      <c r="Z21" s="212"/>
      <c r="AA21" s="391"/>
    </row>
    <row r="22" spans="2:27" x14ac:dyDescent="0.25">
      <c r="B22" s="296" t="s">
        <v>75</v>
      </c>
      <c r="C22" s="612">
        <f>SUM(C8:C21)</f>
        <v>1040</v>
      </c>
      <c r="D22" s="612">
        <f>SUM(D8:D21)</f>
        <v>20</v>
      </c>
      <c r="E22" s="133">
        <f t="shared" si="2"/>
        <v>1.9230769230769232E-2</v>
      </c>
      <c r="F22" s="612">
        <f>SUM(F8:F21)</f>
        <v>748</v>
      </c>
      <c r="G22" s="133">
        <f t="shared" si="2"/>
        <v>0.71923076923076923</v>
      </c>
      <c r="H22" s="612">
        <f>SUM(H8:H21)</f>
        <v>104</v>
      </c>
      <c r="I22" s="133">
        <f t="shared" si="3"/>
        <v>0.1</v>
      </c>
      <c r="J22" s="612">
        <f>SUM(J8:J21)</f>
        <v>62</v>
      </c>
      <c r="K22" s="133">
        <f t="shared" si="4"/>
        <v>5.9615384615384619E-2</v>
      </c>
      <c r="L22" s="612">
        <f>SUM(L8:L21)</f>
        <v>58</v>
      </c>
      <c r="M22" s="133">
        <f t="shared" si="11"/>
        <v>5.5769230769230772E-2</v>
      </c>
      <c r="N22" s="612">
        <f>SUM(N8:N21)</f>
        <v>39</v>
      </c>
      <c r="O22" s="133">
        <f t="shared" si="5"/>
        <v>3.7499999999999999E-2</v>
      </c>
      <c r="P22" s="612">
        <f>SUM(P8:P21)</f>
        <v>9</v>
      </c>
      <c r="Q22" s="613">
        <f t="shared" si="6"/>
        <v>8.6538461538461543E-3</v>
      </c>
      <c r="R22" s="614"/>
      <c r="S22" s="296" t="s">
        <v>75</v>
      </c>
      <c r="T22" s="591">
        <f t="shared" si="7"/>
        <v>768</v>
      </c>
      <c r="U22" s="133">
        <f>T22/$C22</f>
        <v>0.7384615384615385</v>
      </c>
      <c r="V22" s="133"/>
      <c r="W22" s="297"/>
      <c r="X22" s="591">
        <f>D22+F22+H22</f>
        <v>872</v>
      </c>
      <c r="Y22" s="613">
        <f>X22/$C22</f>
        <v>0.83846153846153848</v>
      </c>
      <c r="Z22" s="321"/>
    </row>
    <row r="23" spans="2:27" s="66" customFormat="1" x14ac:dyDescent="0.25">
      <c r="B23" s="298" t="s">
        <v>277</v>
      </c>
      <c r="C23" s="615">
        <f>C22-C13</f>
        <v>950</v>
      </c>
      <c r="D23" s="615">
        <f>D22-D13</f>
        <v>19</v>
      </c>
      <c r="E23" s="616">
        <f t="shared" si="2"/>
        <v>0.02</v>
      </c>
      <c r="F23" s="615">
        <f>F22-F13</f>
        <v>669</v>
      </c>
      <c r="G23" s="616">
        <f t="shared" si="2"/>
        <v>0.70421052631578951</v>
      </c>
      <c r="H23" s="615">
        <f>H22-H13</f>
        <v>102</v>
      </c>
      <c r="I23" s="616">
        <f t="shared" si="3"/>
        <v>0.10736842105263159</v>
      </c>
      <c r="J23" s="615">
        <f>J22-J13</f>
        <v>59</v>
      </c>
      <c r="K23" s="616">
        <f t="shared" si="4"/>
        <v>6.210526315789474E-2</v>
      </c>
      <c r="L23" s="615">
        <f>L22-L13</f>
        <v>56</v>
      </c>
      <c r="M23" s="616">
        <f t="shared" si="11"/>
        <v>5.894736842105263E-2</v>
      </c>
      <c r="N23" s="615">
        <f>N22-N13</f>
        <v>36</v>
      </c>
      <c r="O23" s="616">
        <f t="shared" si="5"/>
        <v>3.7894736842105266E-2</v>
      </c>
      <c r="P23" s="615">
        <f>P22-P13</f>
        <v>9</v>
      </c>
      <c r="Q23" s="617">
        <f t="shared" si="6"/>
        <v>9.4736842105263164E-3</v>
      </c>
      <c r="R23" s="618"/>
      <c r="S23" s="338" t="s">
        <v>232</v>
      </c>
      <c r="T23" s="615">
        <f>T22-T13</f>
        <v>688</v>
      </c>
      <c r="U23" s="619">
        <f>T23/$C23</f>
        <v>0.72421052631578953</v>
      </c>
      <c r="V23" s="212"/>
      <c r="W23" s="212"/>
      <c r="X23" s="615">
        <f>X22-X13</f>
        <v>790</v>
      </c>
      <c r="Y23" s="620">
        <f>X23/$C23</f>
        <v>0.83157894736842108</v>
      </c>
      <c r="Z23" s="621"/>
    </row>
    <row r="24" spans="2:27" x14ac:dyDescent="0.25">
      <c r="B24" s="37" t="s">
        <v>546</v>
      </c>
      <c r="X24" s="77"/>
    </row>
    <row r="25" spans="2:27" x14ac:dyDescent="0.25">
      <c r="B25" s="37" t="s">
        <v>548</v>
      </c>
    </row>
    <row r="26" spans="2:27" x14ac:dyDescent="0.25">
      <c r="B26" s="37" t="s">
        <v>666</v>
      </c>
    </row>
    <row r="27" spans="2:27" x14ac:dyDescent="0.25">
      <c r="B27" s="801" t="s">
        <v>664</v>
      </c>
      <c r="C27" s="69" t="s">
        <v>663</v>
      </c>
    </row>
    <row r="28" spans="2:27" x14ac:dyDescent="0.25">
      <c r="B28" s="802" t="s">
        <v>665</v>
      </c>
      <c r="C28" s="69" t="s">
        <v>662</v>
      </c>
      <c r="D28" s="74"/>
      <c r="E28" s="74"/>
      <c r="F28" s="74"/>
      <c r="G28" s="74"/>
      <c r="H28" s="74"/>
      <c r="I28" s="74"/>
      <c r="J28" s="74"/>
      <c r="K28" s="74"/>
      <c r="L28" s="74"/>
      <c r="M28" s="74"/>
      <c r="N28" s="74"/>
      <c r="O28" s="74"/>
      <c r="P28" s="74"/>
      <c r="Q28" s="74"/>
      <c r="R28" s="74"/>
    </row>
    <row r="29" spans="2:27" x14ac:dyDescent="0.25">
      <c r="C29" s="74"/>
      <c r="D29" s="74"/>
      <c r="E29" s="74"/>
      <c r="F29" s="74"/>
      <c r="G29" s="74"/>
      <c r="H29" s="74"/>
      <c r="I29" s="74"/>
      <c r="J29" s="74"/>
      <c r="K29" s="74"/>
      <c r="L29" s="74"/>
      <c r="M29" s="74"/>
      <c r="N29" s="74"/>
      <c r="O29" s="74"/>
      <c r="P29" s="74"/>
      <c r="Q29" s="74"/>
      <c r="R29" s="74"/>
    </row>
    <row r="30" spans="2:27" x14ac:dyDescent="0.25">
      <c r="C30" s="74"/>
      <c r="D30" s="74"/>
      <c r="E30" s="74"/>
      <c r="F30" s="74"/>
      <c r="G30" s="74"/>
      <c r="H30" s="74"/>
      <c r="I30" s="74"/>
      <c r="J30" s="74"/>
      <c r="K30" s="74"/>
      <c r="L30" s="74"/>
      <c r="M30" s="74"/>
      <c r="N30" s="74"/>
      <c r="O30" s="74"/>
      <c r="P30" s="74"/>
      <c r="Q30" s="74"/>
      <c r="R30" s="74"/>
    </row>
    <row r="31" spans="2:27" x14ac:dyDescent="0.25">
      <c r="C31" s="74"/>
      <c r="D31" s="74"/>
      <c r="E31" s="74"/>
      <c r="F31" s="74"/>
      <c r="G31" s="74"/>
      <c r="H31" s="74"/>
      <c r="I31" s="74"/>
      <c r="J31" s="74"/>
      <c r="K31" s="74"/>
      <c r="L31" s="74"/>
      <c r="M31" s="74"/>
      <c r="N31" s="74"/>
      <c r="O31" s="74"/>
      <c r="P31" s="74"/>
      <c r="Q31" s="74"/>
      <c r="R31" s="74"/>
    </row>
    <row r="32" spans="2:27" x14ac:dyDescent="0.25">
      <c r="C32" s="74"/>
      <c r="D32" s="74"/>
      <c r="E32" s="74"/>
      <c r="F32" s="74"/>
      <c r="G32" s="74"/>
      <c r="H32" s="74"/>
      <c r="I32" s="74"/>
      <c r="J32" s="74"/>
      <c r="K32" s="74"/>
      <c r="L32" s="74"/>
      <c r="M32" s="74"/>
      <c r="N32" s="74"/>
      <c r="O32" s="74"/>
      <c r="P32" s="74"/>
      <c r="Q32" s="74"/>
      <c r="R32" s="74"/>
    </row>
    <row r="33" spans="3:22" x14ac:dyDescent="0.25">
      <c r="C33" s="74"/>
      <c r="D33" s="74"/>
      <c r="E33" s="74"/>
      <c r="F33" s="74"/>
      <c r="G33" s="74"/>
      <c r="H33" s="74"/>
      <c r="I33" s="74"/>
      <c r="J33" s="74"/>
      <c r="K33" s="74"/>
      <c r="L33" s="74"/>
      <c r="M33" s="74"/>
      <c r="N33" s="74"/>
      <c r="O33" s="74"/>
      <c r="P33" s="74"/>
      <c r="Q33" s="74"/>
      <c r="R33" s="74"/>
    </row>
    <row r="34" spans="3:22" x14ac:dyDescent="0.25">
      <c r="C34" s="74"/>
      <c r="D34" s="74"/>
      <c r="E34" s="74"/>
      <c r="F34" s="74"/>
      <c r="G34" s="74"/>
      <c r="H34" s="74"/>
      <c r="I34" s="74"/>
      <c r="J34" s="74"/>
      <c r="K34" s="74"/>
      <c r="L34" s="74"/>
      <c r="M34" s="74"/>
      <c r="N34" s="74"/>
      <c r="O34" s="74"/>
      <c r="P34" s="74"/>
      <c r="Q34" s="74"/>
      <c r="R34" s="74"/>
    </row>
    <row r="35" spans="3:22" x14ac:dyDescent="0.25">
      <c r="C35" s="74"/>
      <c r="D35" s="74"/>
      <c r="E35" s="74"/>
      <c r="F35" s="74"/>
      <c r="G35" s="74"/>
      <c r="H35" s="74"/>
      <c r="I35" s="74"/>
      <c r="J35" s="74"/>
      <c r="K35" s="74"/>
      <c r="L35" s="74"/>
      <c r="M35" s="74"/>
      <c r="N35" s="74"/>
      <c r="O35" s="74"/>
      <c r="P35" s="74"/>
      <c r="Q35" s="74"/>
      <c r="R35" s="74"/>
    </row>
    <row r="36" spans="3:22" x14ac:dyDescent="0.25">
      <c r="C36" s="74"/>
      <c r="D36" s="74"/>
      <c r="E36" s="74"/>
      <c r="F36" s="74"/>
      <c r="G36" s="74"/>
      <c r="H36" s="74"/>
      <c r="I36" s="74"/>
      <c r="J36" s="74"/>
      <c r="K36" s="74"/>
      <c r="L36" s="74"/>
      <c r="M36" s="74"/>
      <c r="N36" s="74"/>
      <c r="O36" s="74"/>
      <c r="P36" s="74"/>
      <c r="Q36" s="74"/>
      <c r="R36" s="74"/>
    </row>
    <row r="37" spans="3:22" x14ac:dyDescent="0.25">
      <c r="C37" s="74"/>
      <c r="D37" s="74"/>
      <c r="E37" s="74"/>
      <c r="F37" s="74"/>
      <c r="G37" s="74"/>
      <c r="H37" s="74"/>
      <c r="I37" s="74"/>
      <c r="J37" s="74"/>
      <c r="K37" s="74"/>
      <c r="L37" s="74"/>
      <c r="M37" s="74"/>
      <c r="N37" s="74"/>
      <c r="O37" s="74"/>
      <c r="P37" s="74"/>
      <c r="Q37" s="74"/>
      <c r="R37" s="74"/>
    </row>
    <row r="38" spans="3:22" x14ac:dyDescent="0.25">
      <c r="C38" s="74"/>
      <c r="D38" s="74"/>
      <c r="E38" s="74"/>
      <c r="F38" s="74"/>
      <c r="G38" s="74"/>
      <c r="H38" s="74"/>
      <c r="I38" s="74"/>
      <c r="J38" s="74"/>
      <c r="K38" s="74"/>
      <c r="L38" s="74"/>
      <c r="M38" s="74"/>
      <c r="N38" s="74"/>
      <c r="O38" s="74"/>
      <c r="P38" s="74"/>
      <c r="Q38" s="74"/>
      <c r="R38" s="74"/>
    </row>
    <row r="39" spans="3:22" x14ac:dyDescent="0.25">
      <c r="C39" s="74"/>
      <c r="D39" s="74"/>
      <c r="E39" s="74"/>
      <c r="F39" s="74"/>
      <c r="G39" s="74"/>
      <c r="H39" s="74"/>
      <c r="I39" s="74"/>
      <c r="J39" s="74"/>
      <c r="K39" s="74"/>
      <c r="L39" s="74"/>
      <c r="M39" s="74"/>
      <c r="N39" s="74"/>
      <c r="O39" s="74"/>
      <c r="P39" s="74"/>
      <c r="Q39" s="74"/>
      <c r="R39" s="74"/>
    </row>
    <row r="40" spans="3:22" x14ac:dyDescent="0.25">
      <c r="C40" s="74"/>
      <c r="D40" s="74"/>
      <c r="E40" s="74"/>
      <c r="F40" s="74"/>
      <c r="G40" s="74"/>
      <c r="H40" s="74"/>
      <c r="I40" s="74"/>
      <c r="J40" s="74"/>
      <c r="K40" s="74"/>
      <c r="L40" s="74"/>
      <c r="M40" s="74"/>
      <c r="N40" s="74"/>
      <c r="O40" s="74"/>
      <c r="P40" s="74"/>
      <c r="Q40" s="74"/>
      <c r="R40" s="74"/>
    </row>
    <row r="41" spans="3:22" x14ac:dyDescent="0.25">
      <c r="C41" s="74"/>
      <c r="D41" s="74"/>
      <c r="E41" s="74"/>
      <c r="F41" s="74"/>
      <c r="G41" s="74"/>
      <c r="H41" s="74"/>
      <c r="I41" s="74"/>
      <c r="J41" s="74"/>
      <c r="K41" s="74"/>
      <c r="L41" s="74"/>
      <c r="M41" s="74"/>
      <c r="N41" s="74"/>
      <c r="O41" s="74"/>
      <c r="P41" s="74"/>
      <c r="Q41" s="74"/>
      <c r="R41" s="74"/>
    </row>
    <row r="42" spans="3:22" x14ac:dyDescent="0.25">
      <c r="C42" s="74"/>
      <c r="D42" s="74"/>
      <c r="E42" s="74"/>
      <c r="F42" s="74"/>
      <c r="G42" s="74"/>
      <c r="H42" s="74"/>
      <c r="I42" s="74"/>
      <c r="J42" s="74"/>
      <c r="K42" s="74"/>
      <c r="L42" s="74"/>
      <c r="M42" s="74"/>
      <c r="N42" s="74"/>
      <c r="O42" s="74"/>
      <c r="P42" s="74"/>
      <c r="Q42" s="74"/>
      <c r="R42" s="74"/>
    </row>
    <row r="43" spans="3:22" x14ac:dyDescent="0.25">
      <c r="C43" s="74"/>
      <c r="D43" s="74"/>
      <c r="E43" s="74"/>
      <c r="F43" s="74"/>
      <c r="G43" s="74"/>
      <c r="H43" s="74"/>
      <c r="I43" s="74"/>
      <c r="J43" s="74"/>
      <c r="K43" s="74"/>
      <c r="L43" s="74"/>
      <c r="M43" s="74"/>
      <c r="N43" s="74"/>
      <c r="O43" s="74"/>
      <c r="P43" s="74"/>
      <c r="Q43" s="74"/>
      <c r="R43" s="74"/>
    </row>
    <row r="44" spans="3:22" x14ac:dyDescent="0.25">
      <c r="C44" s="74"/>
      <c r="D44" s="74"/>
      <c r="E44" s="74"/>
      <c r="F44" s="74"/>
      <c r="G44" s="74"/>
      <c r="H44" s="74"/>
      <c r="I44" s="74"/>
      <c r="J44" s="74"/>
      <c r="K44" s="74"/>
      <c r="L44" s="74"/>
      <c r="M44" s="74"/>
      <c r="N44" s="74"/>
      <c r="O44" s="74"/>
      <c r="P44" s="74"/>
      <c r="Q44" s="74"/>
      <c r="R44" s="74"/>
    </row>
    <row r="45" spans="3:22" x14ac:dyDescent="0.25">
      <c r="C45" s="74"/>
      <c r="D45" s="74"/>
      <c r="E45" s="74"/>
      <c r="F45" s="74"/>
      <c r="G45" s="74"/>
      <c r="H45" s="74"/>
      <c r="I45" s="74"/>
      <c r="J45" s="74"/>
      <c r="K45" s="74"/>
      <c r="L45" s="74"/>
      <c r="M45" s="74"/>
      <c r="N45" s="74"/>
      <c r="O45" s="74"/>
      <c r="P45" s="74"/>
      <c r="Q45" s="74"/>
      <c r="R45" s="74"/>
    </row>
    <row r="46" spans="3:22" x14ac:dyDescent="0.25">
      <c r="C46" s="74"/>
      <c r="D46" s="74"/>
      <c r="E46" s="74"/>
      <c r="F46" s="74"/>
      <c r="G46" s="74"/>
      <c r="H46" s="74"/>
      <c r="I46" s="74"/>
      <c r="J46" s="74"/>
      <c r="K46" s="74"/>
      <c r="L46" s="74"/>
      <c r="M46" s="74"/>
      <c r="N46" s="74"/>
      <c r="O46" s="74"/>
      <c r="P46" s="74"/>
      <c r="Q46" s="74"/>
      <c r="R46" s="74"/>
      <c r="V46" s="77"/>
    </row>
    <row r="47" spans="3:22" x14ac:dyDescent="0.25">
      <c r="C47" s="74"/>
      <c r="D47" s="74"/>
      <c r="E47" s="74"/>
      <c r="F47" s="74"/>
      <c r="G47" s="74"/>
      <c r="H47" s="74"/>
      <c r="I47" s="74"/>
      <c r="J47" s="74"/>
      <c r="K47" s="74"/>
      <c r="L47" s="74"/>
      <c r="M47" s="74"/>
      <c r="N47" s="74"/>
      <c r="O47" s="74"/>
      <c r="P47" s="74"/>
      <c r="Q47" s="74"/>
      <c r="R47" s="74"/>
    </row>
  </sheetData>
  <mergeCells count="17">
    <mergeCell ref="B5:B7"/>
    <mergeCell ref="D5:Q5"/>
    <mergeCell ref="T5:U6"/>
    <mergeCell ref="S5:S7"/>
    <mergeCell ref="D6:E6"/>
    <mergeCell ref="F6:G6"/>
    <mergeCell ref="H6:I6"/>
    <mergeCell ref="J6:K6"/>
    <mergeCell ref="L6:M6"/>
    <mergeCell ref="N6:O6"/>
    <mergeCell ref="P6:Q6"/>
    <mergeCell ref="V5:V7"/>
    <mergeCell ref="Z5:Z7"/>
    <mergeCell ref="AA5:AA7"/>
    <mergeCell ref="X5:Y6"/>
    <mergeCell ref="C5:C6"/>
    <mergeCell ref="W5:W7"/>
  </mergeCells>
  <conditionalFormatting sqref="U8:U21">
    <cfRule type="top10" dxfId="479" priority="27" bottom="1" rank="1"/>
    <cfRule type="top10" dxfId="478" priority="28" rank="1"/>
  </conditionalFormatting>
  <conditionalFormatting sqref="V8:V21">
    <cfRule type="cellIs" dxfId="477" priority="1" operator="equal">
      <formula>"Positive alert"</formula>
    </cfRule>
    <cfRule type="cellIs" dxfId="476" priority="2" operator="equal">
      <formula>"Negative alert"</formula>
    </cfRule>
    <cfRule type="cellIs" dxfId="475" priority="3" operator="equal">
      <formula>"Negative outlier"</formula>
    </cfRule>
    <cfRule type="cellIs" dxfId="474" priority="4" operator="equal">
      <formula>"Positive outlier"</formula>
    </cfRule>
    <cfRule type="cellIs" dxfId="473" priority="5" operator="equal">
      <formula>"Negative alert x2"</formula>
    </cfRule>
    <cfRule type="cellIs" dxfId="472" priority="6" operator="equal">
      <formula>"Positive alert x2"</formula>
    </cfRule>
  </conditionalFormatting>
  <conditionalFormatting sqref="Y8:Y21">
    <cfRule type="top10" dxfId="471" priority="25" bottom="1" rank="1"/>
    <cfRule type="top10" dxfId="470" priority="26" rank="1"/>
  </conditionalFormatting>
  <conditionalFormatting sqref="Z8:Z21">
    <cfRule type="cellIs" dxfId="469" priority="13" operator="equal">
      <formula>"Positive alert"</formula>
    </cfRule>
    <cfRule type="cellIs" dxfId="468" priority="14" operator="equal">
      <formula>"Negative alert"</formula>
    </cfRule>
    <cfRule type="cellIs" dxfId="467" priority="15" operator="equal">
      <formula>"Negative outlier"</formula>
    </cfRule>
    <cfRule type="cellIs" dxfId="466" priority="16" operator="equal">
      <formula>"Positive outlier"</formula>
    </cfRule>
    <cfRule type="cellIs" dxfId="465" priority="17" operator="equal">
      <formula>"Negative alert x2"</formula>
    </cfRule>
    <cfRule type="cellIs" dxfId="464" priority="18" operator="equal">
      <formula>"Positive alert x2"</formula>
    </cfRule>
  </conditionalFormatting>
  <hyperlinks>
    <hyperlink ref="B1" location="TOC!A1" display="TOC" xr:uid="{00000000-0004-0000-0D00-000000000000}"/>
  </hyperlinks>
  <pageMargins left="0.7" right="0.7" top="0.75" bottom="0.75" header="0.3" footer="0.3"/>
  <pageSetup paperSize="9" scale="5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E1F2FF"/>
  </sheetPr>
  <dimension ref="B1:V52"/>
  <sheetViews>
    <sheetView zoomScaleNormal="100" zoomScaleSheetLayoutView="90" workbookViewId="0">
      <selection activeCell="B1" sqref="B1"/>
    </sheetView>
  </sheetViews>
  <sheetFormatPr defaultRowHeight="15" x14ac:dyDescent="0.25"/>
  <cols>
    <col min="1" max="1" width="5.7109375" style="67" customWidth="1"/>
    <col min="2" max="2" width="16.28515625" style="67" customWidth="1"/>
    <col min="3" max="3" width="18.7109375" style="67" customWidth="1"/>
    <col min="4" max="5" width="10.28515625" style="67" customWidth="1"/>
    <col min="6" max="6" width="13.7109375" style="67" customWidth="1"/>
    <col min="7" max="7" width="14.140625" style="67" customWidth="1"/>
    <col min="8" max="8" width="12.85546875" style="67" customWidth="1"/>
    <col min="9" max="9" width="13.7109375" style="67" customWidth="1"/>
    <col min="10" max="10" width="13.28515625" style="67" customWidth="1"/>
    <col min="11" max="11" width="14" style="67" customWidth="1"/>
    <col min="12" max="12" width="13" style="67" customWidth="1"/>
    <col min="13" max="13" width="16.42578125" style="67" customWidth="1"/>
    <col min="14" max="14" width="14.140625" style="67" bestFit="1" customWidth="1"/>
    <col min="15" max="18" width="9.7109375" style="67" customWidth="1"/>
    <col min="19" max="16384" width="9.140625" style="67"/>
  </cols>
  <sheetData>
    <row r="1" spans="2:18" x14ac:dyDescent="0.25">
      <c r="B1" s="215" t="s">
        <v>48</v>
      </c>
    </row>
    <row r="2" spans="2:18" x14ac:dyDescent="0.25">
      <c r="B2" s="215"/>
    </row>
    <row r="3" spans="2:18" ht="30" customHeight="1" x14ac:dyDescent="0.25">
      <c r="B3" s="966" t="s">
        <v>417</v>
      </c>
      <c r="C3" s="966"/>
      <c r="D3" s="966"/>
      <c r="E3" s="966"/>
      <c r="F3" s="966"/>
      <c r="G3" s="966"/>
      <c r="H3" s="966"/>
      <c r="I3" s="966"/>
      <c r="M3" s="966" t="s">
        <v>418</v>
      </c>
      <c r="N3" s="966"/>
      <c r="O3" s="966"/>
      <c r="P3" s="966"/>
      <c r="Q3" s="966"/>
      <c r="R3" s="966"/>
    </row>
    <row r="4" spans="2:18" x14ac:dyDescent="0.25">
      <c r="B4" s="44"/>
      <c r="C4" s="44"/>
      <c r="D4" s="44"/>
      <c r="E4" s="44"/>
      <c r="F4" s="44"/>
      <c r="G4" s="44"/>
      <c r="H4" s="44"/>
    </row>
    <row r="5" spans="2:18" ht="24" customHeight="1" x14ac:dyDescent="0.25">
      <c r="B5" s="1044" t="s">
        <v>60</v>
      </c>
      <c r="C5" s="185" t="s">
        <v>247</v>
      </c>
      <c r="D5" s="1004" t="s">
        <v>279</v>
      </c>
      <c r="E5" s="1004"/>
      <c r="F5" s="986" t="s">
        <v>408</v>
      </c>
      <c r="G5" s="1042" t="s">
        <v>481</v>
      </c>
      <c r="H5" s="1046" t="s">
        <v>240</v>
      </c>
      <c r="I5" s="1004"/>
      <c r="J5" s="1028" t="s">
        <v>408</v>
      </c>
      <c r="K5" s="1042" t="s">
        <v>481</v>
      </c>
      <c r="M5" s="1044" t="s">
        <v>44</v>
      </c>
      <c r="N5" s="185" t="s">
        <v>247</v>
      </c>
      <c r="O5" s="1004" t="s">
        <v>279</v>
      </c>
      <c r="P5" s="1004"/>
      <c r="Q5" s="1046" t="s">
        <v>240</v>
      </c>
      <c r="R5" s="1023"/>
    </row>
    <row r="6" spans="2:18" x14ac:dyDescent="0.25">
      <c r="B6" s="1045"/>
      <c r="C6" s="185" t="s">
        <v>4</v>
      </c>
      <c r="D6" s="185" t="s">
        <v>5</v>
      </c>
      <c r="E6" s="185" t="s">
        <v>50</v>
      </c>
      <c r="F6" s="988"/>
      <c r="G6" s="1043"/>
      <c r="H6" s="190" t="s">
        <v>5</v>
      </c>
      <c r="I6" s="94" t="s">
        <v>50</v>
      </c>
      <c r="J6" s="1008"/>
      <c r="K6" s="1043"/>
      <c r="M6" s="1045"/>
      <c r="N6" s="185" t="s">
        <v>4</v>
      </c>
      <c r="O6" s="185" t="s">
        <v>5</v>
      </c>
      <c r="P6" s="185" t="s">
        <v>50</v>
      </c>
      <c r="Q6" s="193" t="s">
        <v>5</v>
      </c>
      <c r="R6" s="189" t="s">
        <v>50</v>
      </c>
    </row>
    <row r="7" spans="2:18" x14ac:dyDescent="0.25">
      <c r="B7" s="219" t="s">
        <v>7</v>
      </c>
      <c r="C7" s="121">
        <v>155</v>
      </c>
      <c r="D7" s="121">
        <v>113</v>
      </c>
      <c r="E7" s="513">
        <f>D7/C7</f>
        <v>0.7290322580645161</v>
      </c>
      <c r="F7" s="652" t="s">
        <v>34</v>
      </c>
      <c r="G7" s="810"/>
      <c r="H7" s="657">
        <v>94</v>
      </c>
      <c r="I7" s="523">
        <f t="shared" ref="I7:I21" si="0">H7/D7</f>
        <v>0.83185840707964598</v>
      </c>
      <c r="J7" s="652"/>
      <c r="K7" s="413"/>
      <c r="L7" s="99"/>
      <c r="M7" s="129" t="s">
        <v>263</v>
      </c>
      <c r="N7" s="121">
        <v>643</v>
      </c>
      <c r="O7" s="121">
        <v>546</v>
      </c>
      <c r="P7" s="513">
        <f>O7/N7</f>
        <v>0.84914463452566091</v>
      </c>
      <c r="Q7" s="135">
        <v>490</v>
      </c>
      <c r="R7" s="594">
        <f>Q7/O7</f>
        <v>0.89743589743589747</v>
      </c>
    </row>
    <row r="8" spans="2:18" x14ac:dyDescent="0.25">
      <c r="B8" s="219" t="s">
        <v>8</v>
      </c>
      <c r="C8" s="121">
        <v>143</v>
      </c>
      <c r="D8" s="121">
        <v>128</v>
      </c>
      <c r="E8" s="513">
        <f t="shared" ref="E8:E21" si="1">D8/C8</f>
        <v>0.8951048951048951</v>
      </c>
      <c r="F8" s="107" t="s">
        <v>434</v>
      </c>
      <c r="G8" s="829" t="s">
        <v>20</v>
      </c>
      <c r="H8" s="135">
        <v>109</v>
      </c>
      <c r="I8" s="513">
        <f t="shared" si="0"/>
        <v>0.8515625</v>
      </c>
      <c r="J8" s="107"/>
      <c r="K8" s="414"/>
      <c r="L8" s="99"/>
      <c r="M8" s="129" t="s">
        <v>264</v>
      </c>
      <c r="N8" s="121">
        <v>1064</v>
      </c>
      <c r="O8" s="121">
        <v>870</v>
      </c>
      <c r="P8" s="513">
        <f t="shared" ref="P8:P14" si="2">O8/N8</f>
        <v>0.81766917293233088</v>
      </c>
      <c r="Q8" s="135">
        <v>593</v>
      </c>
      <c r="R8" s="594">
        <f>Q8/O8</f>
        <v>0.68160919540229881</v>
      </c>
    </row>
    <row r="9" spans="2:18" x14ac:dyDescent="0.25">
      <c r="B9" s="219" t="s">
        <v>9</v>
      </c>
      <c r="C9" s="121">
        <v>160</v>
      </c>
      <c r="D9" s="121">
        <v>155</v>
      </c>
      <c r="E9" s="513">
        <f t="shared" si="1"/>
        <v>0.96875</v>
      </c>
      <c r="F9" s="107" t="s">
        <v>33</v>
      </c>
      <c r="G9" s="830" t="s">
        <v>33</v>
      </c>
      <c r="H9" s="135">
        <v>136</v>
      </c>
      <c r="I9" s="513">
        <f t="shared" si="0"/>
        <v>0.8774193548387097</v>
      </c>
      <c r="J9" s="107" t="s">
        <v>20</v>
      </c>
      <c r="K9" s="414"/>
      <c r="M9" s="129" t="s">
        <v>107</v>
      </c>
      <c r="N9" s="121">
        <v>515</v>
      </c>
      <c r="O9" s="121">
        <v>451</v>
      </c>
      <c r="P9" s="513">
        <f t="shared" si="2"/>
        <v>0.87572815533980586</v>
      </c>
      <c r="Q9" s="135">
        <v>438</v>
      </c>
      <c r="R9" s="594">
        <f t="shared" ref="R9:R10" si="3">Q9/O9</f>
        <v>0.97117516629711753</v>
      </c>
    </row>
    <row r="10" spans="2:18" x14ac:dyDescent="0.25">
      <c r="B10" s="219" t="s">
        <v>10</v>
      </c>
      <c r="C10" s="121">
        <v>152</v>
      </c>
      <c r="D10" s="121">
        <v>143</v>
      </c>
      <c r="E10" s="513">
        <f t="shared" si="1"/>
        <v>0.94078947368421051</v>
      </c>
      <c r="F10" s="107" t="s">
        <v>33</v>
      </c>
      <c r="G10" s="830" t="s">
        <v>33</v>
      </c>
      <c r="H10" s="135">
        <v>128</v>
      </c>
      <c r="I10" s="513">
        <f t="shared" si="0"/>
        <v>0.8951048951048951</v>
      </c>
      <c r="J10" s="107" t="s">
        <v>20</v>
      </c>
      <c r="K10" s="414"/>
      <c r="M10" s="129" t="s">
        <v>108</v>
      </c>
      <c r="N10" s="121">
        <v>222</v>
      </c>
      <c r="O10" s="121">
        <v>195</v>
      </c>
      <c r="P10" s="513">
        <f t="shared" si="2"/>
        <v>0.8783783783783784</v>
      </c>
      <c r="Q10" s="135">
        <v>188</v>
      </c>
      <c r="R10" s="594">
        <f t="shared" si="3"/>
        <v>0.96410256410256412</v>
      </c>
    </row>
    <row r="11" spans="2:18" x14ac:dyDescent="0.25">
      <c r="B11" s="219" t="s">
        <v>11</v>
      </c>
      <c r="C11" s="121">
        <v>240</v>
      </c>
      <c r="D11" s="121">
        <v>203</v>
      </c>
      <c r="E11" s="513">
        <f t="shared" si="1"/>
        <v>0.84583333333333333</v>
      </c>
      <c r="F11" s="107"/>
      <c r="G11" s="830" t="s">
        <v>33</v>
      </c>
      <c r="H11" s="135">
        <v>173</v>
      </c>
      <c r="I11" s="513">
        <f t="shared" si="0"/>
        <v>0.85221674876847286</v>
      </c>
      <c r="J11" s="107"/>
      <c r="K11" s="414"/>
      <c r="M11" s="129" t="s">
        <v>265</v>
      </c>
      <c r="N11" s="121">
        <v>19</v>
      </c>
      <c r="O11" s="121">
        <v>16</v>
      </c>
      <c r="P11" s="513">
        <f t="shared" si="2"/>
        <v>0.84210526315789469</v>
      </c>
      <c r="Q11" s="135">
        <v>13</v>
      </c>
      <c r="R11" s="594">
        <f>Q11/O11</f>
        <v>0.8125</v>
      </c>
    </row>
    <row r="12" spans="2:18" x14ac:dyDescent="0.25">
      <c r="B12" s="219" t="s">
        <v>286</v>
      </c>
      <c r="C12" s="121">
        <v>270</v>
      </c>
      <c r="D12" s="121">
        <v>150</v>
      </c>
      <c r="E12" s="513">
        <f t="shared" si="1"/>
        <v>0.55555555555555558</v>
      </c>
      <c r="F12" s="107" t="s">
        <v>32</v>
      </c>
      <c r="G12" s="831" t="s">
        <v>32</v>
      </c>
      <c r="H12" s="135">
        <v>132</v>
      </c>
      <c r="I12" s="513">
        <f t="shared" si="0"/>
        <v>0.88</v>
      </c>
      <c r="J12" s="107" t="s">
        <v>20</v>
      </c>
      <c r="K12" s="414"/>
      <c r="M12" s="129" t="s">
        <v>223</v>
      </c>
      <c r="N12" s="121">
        <v>41</v>
      </c>
      <c r="O12" s="121">
        <v>24</v>
      </c>
      <c r="P12" s="513">
        <f t="shared" si="2"/>
        <v>0.58536585365853655</v>
      </c>
      <c r="Q12" s="135">
        <v>6</v>
      </c>
      <c r="R12" s="594">
        <f>Q12/O12</f>
        <v>0.25</v>
      </c>
    </row>
    <row r="13" spans="2:18" x14ac:dyDescent="0.25">
      <c r="B13" s="219" t="s">
        <v>55</v>
      </c>
      <c r="C13" s="121">
        <v>175</v>
      </c>
      <c r="D13" s="121">
        <v>131</v>
      </c>
      <c r="E13" s="513">
        <f t="shared" si="1"/>
        <v>0.74857142857142855</v>
      </c>
      <c r="F13" s="107" t="s">
        <v>34</v>
      </c>
      <c r="G13" s="810"/>
      <c r="H13" s="135">
        <v>107</v>
      </c>
      <c r="I13" s="513">
        <f t="shared" si="0"/>
        <v>0.81679389312977102</v>
      </c>
      <c r="J13" s="107"/>
      <c r="K13" s="414"/>
      <c r="M13" s="129" t="s">
        <v>29</v>
      </c>
      <c r="N13" s="121">
        <v>104</v>
      </c>
      <c r="O13" s="121">
        <v>32</v>
      </c>
      <c r="P13" s="513">
        <f t="shared" si="2"/>
        <v>0.30769230769230771</v>
      </c>
      <c r="Q13" s="135">
        <v>21</v>
      </c>
      <c r="R13" s="594">
        <f>Q13/O13</f>
        <v>0.65625</v>
      </c>
    </row>
    <row r="14" spans="2:18" x14ac:dyDescent="0.25">
      <c r="B14" s="219" t="s">
        <v>13</v>
      </c>
      <c r="C14" s="121">
        <v>334</v>
      </c>
      <c r="D14" s="121">
        <v>296</v>
      </c>
      <c r="E14" s="513">
        <f t="shared" si="1"/>
        <v>0.88622754491017963</v>
      </c>
      <c r="F14" s="107" t="s">
        <v>33</v>
      </c>
      <c r="G14" s="830" t="s">
        <v>33</v>
      </c>
      <c r="H14" s="135">
        <v>223</v>
      </c>
      <c r="I14" s="513">
        <f t="shared" si="0"/>
        <v>0.7533783783783784</v>
      </c>
      <c r="J14" s="107" t="s">
        <v>34</v>
      </c>
      <c r="K14" s="831" t="s">
        <v>32</v>
      </c>
      <c r="M14" s="220" t="s">
        <v>75</v>
      </c>
      <c r="N14" s="511">
        <f>SUM(N7:N13)</f>
        <v>2608</v>
      </c>
      <c r="O14" s="511">
        <f>SUM(O7:O13)</f>
        <v>2134</v>
      </c>
      <c r="P14" s="659">
        <f t="shared" si="2"/>
        <v>0.81825153374233128</v>
      </c>
      <c r="Q14" s="511">
        <f>SUM(Q7:Q13)</f>
        <v>1749</v>
      </c>
      <c r="R14" s="596">
        <f>Q14/O14</f>
        <v>0.81958762886597936</v>
      </c>
    </row>
    <row r="15" spans="2:18" x14ac:dyDescent="0.25">
      <c r="B15" s="219" t="s">
        <v>56</v>
      </c>
      <c r="C15" s="121">
        <v>223</v>
      </c>
      <c r="D15" s="121">
        <v>186</v>
      </c>
      <c r="E15" s="513">
        <f t="shared" si="1"/>
        <v>0.8340807174887892</v>
      </c>
      <c r="F15" s="107"/>
      <c r="G15" s="810"/>
      <c r="H15" s="135">
        <v>152</v>
      </c>
      <c r="I15" s="513">
        <f t="shared" si="0"/>
        <v>0.81720430107526887</v>
      </c>
      <c r="J15" s="107"/>
      <c r="K15" s="414"/>
      <c r="M15" s="1047" t="s">
        <v>506</v>
      </c>
      <c r="N15" s="1047"/>
      <c r="O15" s="1047"/>
    </row>
    <row r="16" spans="2:18" x14ac:dyDescent="0.25">
      <c r="B16" s="219" t="s">
        <v>57</v>
      </c>
      <c r="C16" s="121">
        <v>94</v>
      </c>
      <c r="D16" s="121">
        <v>79</v>
      </c>
      <c r="E16" s="513">
        <f t="shared" si="1"/>
        <v>0.84042553191489366</v>
      </c>
      <c r="F16" s="107"/>
      <c r="G16" s="829" t="s">
        <v>20</v>
      </c>
      <c r="H16" s="135">
        <v>65</v>
      </c>
      <c r="I16" s="513">
        <f t="shared" si="0"/>
        <v>0.82278481012658233</v>
      </c>
      <c r="J16" s="107"/>
      <c r="K16" s="414"/>
      <c r="M16" s="801" t="s">
        <v>664</v>
      </c>
      <c r="N16" s="69" t="s">
        <v>674</v>
      </c>
    </row>
    <row r="17" spans="2:22" x14ac:dyDescent="0.25">
      <c r="B17" s="219" t="s">
        <v>58</v>
      </c>
      <c r="C17" s="121">
        <v>145</v>
      </c>
      <c r="D17" s="121">
        <v>115</v>
      </c>
      <c r="E17" s="513">
        <f t="shared" si="1"/>
        <v>0.7931034482758621</v>
      </c>
      <c r="F17" s="107"/>
      <c r="G17" s="831" t="s">
        <v>32</v>
      </c>
      <c r="H17" s="135">
        <v>92</v>
      </c>
      <c r="I17" s="513">
        <f t="shared" si="0"/>
        <v>0.8</v>
      </c>
      <c r="J17" s="107"/>
      <c r="K17" s="414"/>
      <c r="M17" s="802" t="s">
        <v>665</v>
      </c>
      <c r="N17" s="69" t="s">
        <v>675</v>
      </c>
      <c r="Q17" s="77"/>
    </row>
    <row r="18" spans="2:22" x14ac:dyDescent="0.25">
      <c r="B18" s="219" t="s">
        <v>59</v>
      </c>
      <c r="C18" s="121">
        <v>297</v>
      </c>
      <c r="D18" s="121">
        <v>240</v>
      </c>
      <c r="E18" s="513">
        <f t="shared" si="1"/>
        <v>0.80808080808080807</v>
      </c>
      <c r="F18" s="107"/>
      <c r="G18" s="829" t="s">
        <v>20</v>
      </c>
      <c r="H18" s="135">
        <v>200</v>
      </c>
      <c r="I18" s="513">
        <f t="shared" si="0"/>
        <v>0.83333333333333337</v>
      </c>
      <c r="J18" s="107"/>
      <c r="K18" s="414"/>
    </row>
    <row r="19" spans="2:22" x14ac:dyDescent="0.25">
      <c r="B19" s="219" t="s">
        <v>14</v>
      </c>
      <c r="C19" s="121">
        <v>96</v>
      </c>
      <c r="D19" s="121">
        <v>72</v>
      </c>
      <c r="E19" s="513">
        <f t="shared" si="1"/>
        <v>0.75</v>
      </c>
      <c r="F19" s="107"/>
      <c r="G19" s="810"/>
      <c r="H19" s="135">
        <v>41</v>
      </c>
      <c r="I19" s="513">
        <f t="shared" si="0"/>
        <v>0.56944444444444442</v>
      </c>
      <c r="J19" s="107" t="s">
        <v>32</v>
      </c>
      <c r="K19" s="831" t="s">
        <v>32</v>
      </c>
      <c r="R19" s="66"/>
    </row>
    <row r="20" spans="2:22" x14ac:dyDescent="0.25">
      <c r="B20" s="219" t="s">
        <v>82</v>
      </c>
      <c r="C20" s="121">
        <v>124</v>
      </c>
      <c r="D20" s="121">
        <v>123</v>
      </c>
      <c r="E20" s="513">
        <f t="shared" si="1"/>
        <v>0.99193548387096775</v>
      </c>
      <c r="F20" s="212" t="s">
        <v>33</v>
      </c>
      <c r="G20" s="832" t="s">
        <v>33</v>
      </c>
      <c r="H20" s="217">
        <v>97</v>
      </c>
      <c r="I20" s="316">
        <f t="shared" si="0"/>
        <v>0.78861788617886175</v>
      </c>
      <c r="J20" s="212"/>
      <c r="K20" s="415"/>
      <c r="P20" s="77"/>
    </row>
    <row r="21" spans="2:22" x14ac:dyDescent="0.25">
      <c r="B21" s="656" t="s">
        <v>75</v>
      </c>
      <c r="C21" s="511">
        <f>SUM(C7:C20)</f>
        <v>2608</v>
      </c>
      <c r="D21" s="511">
        <f>SUM(D7:D20)</f>
        <v>2134</v>
      </c>
      <c r="E21" s="584">
        <f t="shared" si="1"/>
        <v>0.81825153374233128</v>
      </c>
      <c r="F21" s="318"/>
      <c r="G21" s="318"/>
      <c r="H21" s="511">
        <f>SUM(H7:H20)</f>
        <v>1749</v>
      </c>
      <c r="I21" s="301">
        <f t="shared" si="0"/>
        <v>0.81958762886597936</v>
      </c>
      <c r="R21" s="77"/>
    </row>
    <row r="22" spans="2:22" x14ac:dyDescent="0.25">
      <c r="B22" s="130" t="s">
        <v>277</v>
      </c>
      <c r="C22" s="257"/>
      <c r="D22" s="257"/>
      <c r="E22" s="258" t="s">
        <v>213</v>
      </c>
      <c r="F22" s="258"/>
      <c r="G22" s="258"/>
      <c r="H22" s="257"/>
      <c r="I22" s="658">
        <f>(H21-H12)/(D21-D12)</f>
        <v>0.81502016129032262</v>
      </c>
    </row>
    <row r="23" spans="2:22" x14ac:dyDescent="0.25">
      <c r="B23" s="69" t="s">
        <v>511</v>
      </c>
      <c r="C23" s="69"/>
      <c r="D23" s="69"/>
    </row>
    <row r="24" spans="2:22" x14ac:dyDescent="0.25">
      <c r="B24" s="37" t="s">
        <v>590</v>
      </c>
      <c r="V24" s="77"/>
    </row>
    <row r="25" spans="2:22" x14ac:dyDescent="0.25">
      <c r="B25" s="37" t="s">
        <v>669</v>
      </c>
      <c r="V25" s="77"/>
    </row>
    <row r="26" spans="2:22" x14ac:dyDescent="0.25">
      <c r="B26" s="801" t="s">
        <v>664</v>
      </c>
      <c r="C26" s="69" t="s">
        <v>663</v>
      </c>
      <c r="V26" s="77"/>
    </row>
    <row r="27" spans="2:22" x14ac:dyDescent="0.25">
      <c r="B27" s="802" t="s">
        <v>665</v>
      </c>
      <c r="C27" s="69" t="s">
        <v>662</v>
      </c>
      <c r="V27" s="77"/>
    </row>
    <row r="29" spans="2:22" ht="49.5" customHeight="1" x14ac:dyDescent="0.25">
      <c r="B29" s="966" t="s">
        <v>495</v>
      </c>
      <c r="C29" s="966"/>
      <c r="D29" s="966"/>
      <c r="E29" s="966"/>
      <c r="F29" s="966"/>
      <c r="G29" s="966"/>
      <c r="H29" s="966"/>
      <c r="I29" s="966"/>
    </row>
    <row r="30" spans="2:22" x14ac:dyDescent="0.25">
      <c r="B30" s="44"/>
      <c r="C30" s="44"/>
      <c r="D30" s="44"/>
      <c r="E30" s="44"/>
      <c r="F30" s="44"/>
      <c r="N30" s="77"/>
      <c r="P30" s="77"/>
    </row>
    <row r="31" spans="2:22" ht="24" customHeight="1" x14ac:dyDescent="0.25">
      <c r="B31" s="1044" t="s">
        <v>60</v>
      </c>
      <c r="C31" s="185" t="s">
        <v>247</v>
      </c>
      <c r="D31" s="1004" t="s">
        <v>279</v>
      </c>
      <c r="E31" s="1004"/>
      <c r="F31" s="986" t="s">
        <v>408</v>
      </c>
      <c r="G31" s="1042" t="s">
        <v>481</v>
      </c>
      <c r="H31" s="1046" t="s">
        <v>240</v>
      </c>
      <c r="I31" s="1004"/>
      <c r="J31" s="1028" t="s">
        <v>233</v>
      </c>
      <c r="K31" s="1042" t="s">
        <v>481</v>
      </c>
      <c r="O31" s="77"/>
      <c r="Q31" s="77"/>
    </row>
    <row r="32" spans="2:22" x14ac:dyDescent="0.25">
      <c r="B32" s="1045"/>
      <c r="C32" s="185" t="s">
        <v>4</v>
      </c>
      <c r="D32" s="185" t="s">
        <v>5</v>
      </c>
      <c r="E32" s="185" t="s">
        <v>50</v>
      </c>
      <c r="F32" s="988"/>
      <c r="G32" s="1043"/>
      <c r="H32" s="214" t="s">
        <v>5</v>
      </c>
      <c r="I32" s="94" t="s">
        <v>50</v>
      </c>
      <c r="J32" s="1029"/>
      <c r="K32" s="1043"/>
      <c r="S32" s="77"/>
      <c r="U32" s="77"/>
    </row>
    <row r="33" spans="2:22" x14ac:dyDescent="0.25">
      <c r="B33" s="129" t="s">
        <v>7</v>
      </c>
      <c r="C33" s="135">
        <v>145</v>
      </c>
      <c r="D33" s="121">
        <v>112</v>
      </c>
      <c r="E33" s="513">
        <f>D33/C33</f>
        <v>0.77241379310344827</v>
      </c>
      <c r="F33" s="652" t="s">
        <v>34</v>
      </c>
      <c r="G33" s="810"/>
      <c r="H33" s="657">
        <v>93</v>
      </c>
      <c r="I33" s="523">
        <f t="shared" ref="I33:I47" si="4">H33/D33</f>
        <v>0.8303571428571429</v>
      </c>
      <c r="J33" s="652"/>
      <c r="K33" s="413"/>
    </row>
    <row r="34" spans="2:22" x14ac:dyDescent="0.25">
      <c r="B34" s="129" t="s">
        <v>8</v>
      </c>
      <c r="C34" s="135">
        <v>143</v>
      </c>
      <c r="D34" s="121">
        <v>128</v>
      </c>
      <c r="E34" s="513">
        <f t="shared" ref="E34:E46" si="5">D34/C34</f>
        <v>0.8951048951048951</v>
      </c>
      <c r="F34" s="107"/>
      <c r="G34" s="829" t="s">
        <v>20</v>
      </c>
      <c r="H34" s="135">
        <v>109</v>
      </c>
      <c r="I34" s="513">
        <f t="shared" si="4"/>
        <v>0.8515625</v>
      </c>
      <c r="J34" s="107"/>
      <c r="K34" s="414"/>
      <c r="S34" s="77"/>
      <c r="V34" s="77"/>
    </row>
    <row r="35" spans="2:22" x14ac:dyDescent="0.25">
      <c r="B35" s="129" t="s">
        <v>9</v>
      </c>
      <c r="C35" s="135">
        <v>155</v>
      </c>
      <c r="D35" s="121">
        <v>154</v>
      </c>
      <c r="E35" s="513">
        <f t="shared" si="5"/>
        <v>0.99354838709677418</v>
      </c>
      <c r="F35" s="107" t="s">
        <v>33</v>
      </c>
      <c r="G35" s="830" t="s">
        <v>33</v>
      </c>
      <c r="H35" s="135">
        <v>136</v>
      </c>
      <c r="I35" s="513">
        <f t="shared" si="4"/>
        <v>0.88311688311688308</v>
      </c>
      <c r="J35" s="107"/>
      <c r="K35" s="414"/>
    </row>
    <row r="36" spans="2:22" x14ac:dyDescent="0.25">
      <c r="B36" s="129" t="s">
        <v>10</v>
      </c>
      <c r="C36" s="135">
        <v>150</v>
      </c>
      <c r="D36" s="121">
        <v>143</v>
      </c>
      <c r="E36" s="513">
        <f t="shared" si="5"/>
        <v>0.95333333333333337</v>
      </c>
      <c r="F36" s="107" t="s">
        <v>33</v>
      </c>
      <c r="G36" s="830" t="s">
        <v>33</v>
      </c>
      <c r="H36" s="135">
        <v>128</v>
      </c>
      <c r="I36" s="513">
        <f t="shared" si="4"/>
        <v>0.8951048951048951</v>
      </c>
      <c r="J36" s="107" t="s">
        <v>20</v>
      </c>
      <c r="K36" s="414"/>
    </row>
    <row r="37" spans="2:22" x14ac:dyDescent="0.25">
      <c r="B37" s="129" t="s">
        <v>11</v>
      </c>
      <c r="C37" s="135">
        <v>235</v>
      </c>
      <c r="D37" s="121">
        <v>199</v>
      </c>
      <c r="E37" s="513">
        <f t="shared" si="5"/>
        <v>0.84680851063829787</v>
      </c>
      <c r="F37" s="107"/>
      <c r="G37" s="829" t="s">
        <v>20</v>
      </c>
      <c r="H37" s="135">
        <v>172</v>
      </c>
      <c r="I37" s="513">
        <f t="shared" si="4"/>
        <v>0.86432160804020097</v>
      </c>
      <c r="J37" s="107"/>
      <c r="K37" s="414"/>
    </row>
    <row r="38" spans="2:22" x14ac:dyDescent="0.25">
      <c r="B38" s="129" t="s">
        <v>286</v>
      </c>
      <c r="C38" s="135">
        <v>203</v>
      </c>
      <c r="D38" s="121">
        <v>127</v>
      </c>
      <c r="E38" s="513">
        <f t="shared" si="5"/>
        <v>0.62561576354679804</v>
      </c>
      <c r="F38" s="107" t="s">
        <v>32</v>
      </c>
      <c r="G38" s="831" t="s">
        <v>32</v>
      </c>
      <c r="H38" s="135">
        <v>115</v>
      </c>
      <c r="I38" s="513">
        <f t="shared" si="4"/>
        <v>0.90551181102362199</v>
      </c>
      <c r="J38" s="107" t="s">
        <v>20</v>
      </c>
      <c r="K38" s="414"/>
      <c r="N38" s="77"/>
      <c r="P38" s="77"/>
    </row>
    <row r="39" spans="2:22" x14ac:dyDescent="0.25">
      <c r="B39" s="129" t="s">
        <v>55</v>
      </c>
      <c r="C39" s="135">
        <v>168</v>
      </c>
      <c r="D39" s="121">
        <v>128</v>
      </c>
      <c r="E39" s="513">
        <f t="shared" si="5"/>
        <v>0.76190476190476186</v>
      </c>
      <c r="F39" s="107" t="s">
        <v>34</v>
      </c>
      <c r="G39" s="810"/>
      <c r="H39" s="135">
        <v>105</v>
      </c>
      <c r="I39" s="513">
        <f t="shared" si="4"/>
        <v>0.8203125</v>
      </c>
      <c r="J39" s="107"/>
      <c r="K39" s="414"/>
      <c r="S39" s="77"/>
      <c r="U39" s="77"/>
    </row>
    <row r="40" spans="2:22" x14ac:dyDescent="0.25">
      <c r="B40" s="129" t="s">
        <v>13</v>
      </c>
      <c r="C40" s="135">
        <v>318</v>
      </c>
      <c r="D40" s="121">
        <v>291</v>
      </c>
      <c r="E40" s="513">
        <f t="shared" si="5"/>
        <v>0.91509433962264153</v>
      </c>
      <c r="F40" s="107" t="s">
        <v>33</v>
      </c>
      <c r="G40" s="830" t="s">
        <v>33</v>
      </c>
      <c r="H40" s="135">
        <v>222</v>
      </c>
      <c r="I40" s="513">
        <f t="shared" si="4"/>
        <v>0.76288659793814428</v>
      </c>
      <c r="J40" s="107" t="s">
        <v>34</v>
      </c>
      <c r="K40" s="831" t="s">
        <v>32</v>
      </c>
      <c r="N40" s="77"/>
      <c r="P40" s="77"/>
    </row>
    <row r="41" spans="2:22" x14ac:dyDescent="0.25">
      <c r="B41" s="129" t="s">
        <v>56</v>
      </c>
      <c r="C41" s="135">
        <v>214</v>
      </c>
      <c r="D41" s="121">
        <v>183</v>
      </c>
      <c r="E41" s="513">
        <f t="shared" si="5"/>
        <v>0.85514018691588789</v>
      </c>
      <c r="F41" s="107"/>
      <c r="G41" s="810"/>
      <c r="H41" s="135">
        <v>152</v>
      </c>
      <c r="I41" s="513">
        <f t="shared" si="4"/>
        <v>0.8306010928961749</v>
      </c>
      <c r="J41" s="107"/>
      <c r="K41" s="414"/>
    </row>
    <row r="42" spans="2:22" x14ac:dyDescent="0.25">
      <c r="B42" s="129" t="s">
        <v>57</v>
      </c>
      <c r="C42" s="135">
        <v>91</v>
      </c>
      <c r="D42" s="121">
        <v>78</v>
      </c>
      <c r="E42" s="513">
        <f t="shared" si="5"/>
        <v>0.8571428571428571</v>
      </c>
      <c r="F42" s="107"/>
      <c r="G42" s="829" t="s">
        <v>20</v>
      </c>
      <c r="H42" s="135">
        <v>64</v>
      </c>
      <c r="I42" s="513">
        <f t="shared" si="4"/>
        <v>0.82051282051282048</v>
      </c>
      <c r="J42" s="107"/>
      <c r="K42" s="414"/>
    </row>
    <row r="43" spans="2:22" x14ac:dyDescent="0.25">
      <c r="B43" s="129" t="s">
        <v>58</v>
      </c>
      <c r="C43" s="135">
        <v>141</v>
      </c>
      <c r="D43" s="121">
        <v>114</v>
      </c>
      <c r="E43" s="513">
        <f t="shared" si="5"/>
        <v>0.80851063829787229</v>
      </c>
      <c r="F43" s="107"/>
      <c r="G43" s="831"/>
      <c r="H43" s="135">
        <v>92</v>
      </c>
      <c r="I43" s="513">
        <f t="shared" si="4"/>
        <v>0.80701754385964908</v>
      </c>
      <c r="J43" s="107"/>
      <c r="K43" s="414"/>
    </row>
    <row r="44" spans="2:22" x14ac:dyDescent="0.25">
      <c r="B44" s="129" t="s">
        <v>59</v>
      </c>
      <c r="C44" s="135">
        <v>295</v>
      </c>
      <c r="D44" s="121">
        <v>239</v>
      </c>
      <c r="E44" s="513">
        <f t="shared" si="5"/>
        <v>0.81016949152542372</v>
      </c>
      <c r="F44" s="107"/>
      <c r="G44" s="829"/>
      <c r="H44" s="135">
        <v>200</v>
      </c>
      <c r="I44" s="513">
        <f t="shared" si="4"/>
        <v>0.83682008368200833</v>
      </c>
      <c r="J44" s="107"/>
      <c r="K44" s="414"/>
    </row>
    <row r="45" spans="2:22" x14ac:dyDescent="0.25">
      <c r="B45" s="129" t="s">
        <v>14</v>
      </c>
      <c r="C45" s="135">
        <v>84</v>
      </c>
      <c r="D45" s="121">
        <v>62</v>
      </c>
      <c r="E45" s="513">
        <f t="shared" si="5"/>
        <v>0.73809523809523814</v>
      </c>
      <c r="F45" s="107" t="s">
        <v>435</v>
      </c>
      <c r="G45" s="833" t="s">
        <v>34</v>
      </c>
      <c r="H45" s="135">
        <v>39</v>
      </c>
      <c r="I45" s="513">
        <f t="shared" si="4"/>
        <v>0.62903225806451613</v>
      </c>
      <c r="J45" s="107" t="s">
        <v>32</v>
      </c>
      <c r="K45" s="831"/>
    </row>
    <row r="46" spans="2:22" x14ac:dyDescent="0.25">
      <c r="B46" s="129" t="s">
        <v>82</v>
      </c>
      <c r="C46" s="135">
        <v>121</v>
      </c>
      <c r="D46" s="121">
        <v>120</v>
      </c>
      <c r="E46" s="513">
        <f t="shared" si="5"/>
        <v>0.99173553719008267</v>
      </c>
      <c r="F46" s="212" t="s">
        <v>33</v>
      </c>
      <c r="G46" s="832" t="s">
        <v>33</v>
      </c>
      <c r="H46" s="217">
        <v>95</v>
      </c>
      <c r="I46" s="316">
        <f t="shared" si="4"/>
        <v>0.79166666666666663</v>
      </c>
      <c r="J46" s="212"/>
      <c r="K46" s="415"/>
    </row>
    <row r="47" spans="2:22" x14ac:dyDescent="0.25">
      <c r="B47" s="220" t="s">
        <v>75</v>
      </c>
      <c r="C47" s="511">
        <f>SUM(C33:C46)</f>
        <v>2463</v>
      </c>
      <c r="D47" s="511">
        <f>SUM(D33:D46)</f>
        <v>2078</v>
      </c>
      <c r="E47" s="584">
        <f t="shared" ref="E47" si="6">D47/C47</f>
        <v>0.84368656110434426</v>
      </c>
      <c r="F47" s="318"/>
      <c r="G47" s="110"/>
      <c r="H47" s="511">
        <f>SUM(H33:H46)</f>
        <v>1722</v>
      </c>
      <c r="I47" s="110">
        <f t="shared" si="4"/>
        <v>0.82868142444658321</v>
      </c>
      <c r="O47" s="77"/>
      <c r="Q47" s="77"/>
    </row>
    <row r="48" spans="2:22" x14ac:dyDescent="0.25">
      <c r="B48" s="660" t="s">
        <v>277</v>
      </c>
      <c r="C48" s="257"/>
      <c r="D48" s="257"/>
      <c r="E48" s="258" t="s">
        <v>213</v>
      </c>
      <c r="F48" s="258"/>
      <c r="G48" s="301"/>
      <c r="H48" s="257"/>
      <c r="I48" s="658">
        <f>(H47-H38)/(D47-D38)</f>
        <v>0.82368016401845212</v>
      </c>
    </row>
    <row r="49" spans="2:14" x14ac:dyDescent="0.25">
      <c r="B49" s="69" t="s">
        <v>512</v>
      </c>
      <c r="C49" s="69"/>
      <c r="D49" s="69"/>
      <c r="L49" s="77"/>
      <c r="N49" s="77"/>
    </row>
    <row r="50" spans="2:14" ht="25.5" customHeight="1" x14ac:dyDescent="0.25">
      <c r="B50" s="1020" t="s">
        <v>591</v>
      </c>
      <c r="C50" s="1020"/>
      <c r="D50" s="1020"/>
      <c r="E50" s="1020"/>
      <c r="F50" s="1020"/>
      <c r="G50" s="1020"/>
      <c r="H50" s="1020"/>
      <c r="I50" s="1020"/>
      <c r="J50" s="1020"/>
      <c r="K50" s="1020"/>
    </row>
    <row r="51" spans="2:14" x14ac:dyDescent="0.25">
      <c r="B51" s="801" t="s">
        <v>664</v>
      </c>
      <c r="C51" s="69" t="s">
        <v>663</v>
      </c>
    </row>
    <row r="52" spans="2:14" x14ac:dyDescent="0.25">
      <c r="B52" s="802" t="s">
        <v>665</v>
      </c>
      <c r="C52" s="69" t="s">
        <v>662</v>
      </c>
    </row>
  </sheetData>
  <mergeCells count="22">
    <mergeCell ref="H31:I31"/>
    <mergeCell ref="B5:B6"/>
    <mergeCell ref="D5:E5"/>
    <mergeCell ref="F5:F6"/>
    <mergeCell ref="H5:I5"/>
    <mergeCell ref="F31:F32"/>
    <mergeCell ref="B50:K50"/>
    <mergeCell ref="K31:K32"/>
    <mergeCell ref="G5:G6"/>
    <mergeCell ref="M3:R3"/>
    <mergeCell ref="M5:M6"/>
    <mergeCell ref="O5:P5"/>
    <mergeCell ref="Q5:R5"/>
    <mergeCell ref="M15:O15"/>
    <mergeCell ref="J31:J32"/>
    <mergeCell ref="K5:K6"/>
    <mergeCell ref="J5:J6"/>
    <mergeCell ref="B3:I3"/>
    <mergeCell ref="B29:I29"/>
    <mergeCell ref="B31:B32"/>
    <mergeCell ref="D31:E31"/>
    <mergeCell ref="G31:G32"/>
  </mergeCells>
  <conditionalFormatting sqref="E7:E20">
    <cfRule type="top10" dxfId="463" priority="35" bottom="1" rank="1"/>
    <cfRule type="top10" dxfId="462" priority="36" rank="1"/>
  </conditionalFormatting>
  <conditionalFormatting sqref="E33:E46">
    <cfRule type="top10" dxfId="461" priority="27" bottom="1" rank="1"/>
    <cfRule type="top10" dxfId="460" priority="28" rank="1"/>
  </conditionalFormatting>
  <conditionalFormatting sqref="F7:F20">
    <cfRule type="cellIs" dxfId="459" priority="19" operator="equal">
      <formula>"Positive alert"</formula>
    </cfRule>
    <cfRule type="cellIs" dxfId="458" priority="20" operator="equal">
      <formula>"Negative alert"</formula>
    </cfRule>
    <cfRule type="cellIs" dxfId="457" priority="21" operator="equal">
      <formula>"Negative outlier"</formula>
    </cfRule>
    <cfRule type="cellIs" dxfId="456" priority="22" operator="equal">
      <formula>"Positive outlier"</formula>
    </cfRule>
    <cfRule type="cellIs" dxfId="455" priority="23" operator="equal">
      <formula>"Negative alert x2"</formula>
    </cfRule>
    <cfRule type="cellIs" dxfId="454" priority="24" operator="equal">
      <formula>"Positive alert x2"</formula>
    </cfRule>
  </conditionalFormatting>
  <conditionalFormatting sqref="F33:F46">
    <cfRule type="cellIs" dxfId="453" priority="7" operator="equal">
      <formula>"Positive alert"</formula>
    </cfRule>
    <cfRule type="cellIs" dxfId="452" priority="8" operator="equal">
      <formula>"Negative alert"</formula>
    </cfRule>
    <cfRule type="cellIs" dxfId="451" priority="9" operator="equal">
      <formula>"Negative outlier"</formula>
    </cfRule>
    <cfRule type="cellIs" dxfId="450" priority="10" operator="equal">
      <formula>"Positive outlier"</formula>
    </cfRule>
    <cfRule type="cellIs" dxfId="449" priority="11" operator="equal">
      <formula>"Negative alert x2"</formula>
    </cfRule>
    <cfRule type="cellIs" dxfId="448" priority="12" operator="equal">
      <formula>"Positive alert x2"</formula>
    </cfRule>
  </conditionalFormatting>
  <conditionalFormatting sqref="I7:I20">
    <cfRule type="top10" dxfId="447" priority="33" bottom="1" rank="1"/>
    <cfRule type="top10" dxfId="446" priority="34" rank="1"/>
  </conditionalFormatting>
  <conditionalFormatting sqref="I33:I46">
    <cfRule type="top10" dxfId="445" priority="25" bottom="1" rank="1"/>
    <cfRule type="top10" dxfId="444" priority="26" rank="1"/>
  </conditionalFormatting>
  <conditionalFormatting sqref="J7:J20">
    <cfRule type="cellIs" dxfId="443" priority="13" operator="equal">
      <formula>"Positive alert"</formula>
    </cfRule>
    <cfRule type="cellIs" dxfId="442" priority="14" operator="equal">
      <formula>"Negative alert"</formula>
    </cfRule>
    <cfRule type="cellIs" dxfId="441" priority="15" operator="equal">
      <formula>"Negative outlier"</formula>
    </cfRule>
    <cfRule type="cellIs" dxfId="440" priority="16" operator="equal">
      <formula>"Positive outlier"</formula>
    </cfRule>
    <cfRule type="cellIs" dxfId="439" priority="17" operator="equal">
      <formula>"Negative alert x2"</formula>
    </cfRule>
    <cfRule type="cellIs" dxfId="438" priority="18" operator="equal">
      <formula>"Positive alert x2"</formula>
    </cfRule>
  </conditionalFormatting>
  <conditionalFormatting sqref="J33:J46">
    <cfRule type="cellIs" dxfId="437" priority="1" operator="equal">
      <formula>"Positive alert"</formula>
    </cfRule>
    <cfRule type="cellIs" dxfId="436" priority="2" operator="equal">
      <formula>"Negative alert"</formula>
    </cfRule>
    <cfRule type="cellIs" dxfId="435" priority="3" operator="equal">
      <formula>"Negative outlier"</formula>
    </cfRule>
    <cfRule type="cellIs" dxfId="434" priority="4" operator="equal">
      <formula>"Positive outlier"</formula>
    </cfRule>
    <cfRule type="cellIs" dxfId="433" priority="5" operator="equal">
      <formula>"Negative alert x2"</formula>
    </cfRule>
    <cfRule type="cellIs" dxfId="432" priority="6" operator="equal">
      <formula>"Positive alert x2"</formula>
    </cfRule>
  </conditionalFormatting>
  <conditionalFormatting sqref="P7:P13">
    <cfRule type="top10" dxfId="431" priority="31" bottom="1" rank="1"/>
    <cfRule type="top10" dxfId="430" priority="32" rank="1"/>
  </conditionalFormatting>
  <conditionalFormatting sqref="R7:R13">
    <cfRule type="top10" dxfId="429" priority="29" bottom="1" rank="1"/>
    <cfRule type="top10" dxfId="428" priority="30" rank="1"/>
  </conditionalFormatting>
  <hyperlinks>
    <hyperlink ref="B1" location="TOC!A1" display="TOC" xr:uid="{00000000-0004-0000-0E00-000000000000}"/>
  </hyperlinks>
  <pageMargins left="0.70866141732283472" right="0.70866141732283472" top="0.74803149606299213" bottom="0.74803149606299213" header="0.31496062992125984" footer="0.31496062992125984"/>
  <pageSetup paperSize="9"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1F2FF"/>
  </sheetPr>
  <dimension ref="B1:W48"/>
  <sheetViews>
    <sheetView zoomScaleNormal="100" zoomScaleSheetLayoutView="90" workbookViewId="0">
      <selection activeCell="B1" sqref="B1"/>
    </sheetView>
  </sheetViews>
  <sheetFormatPr defaultRowHeight="15" x14ac:dyDescent="0.25"/>
  <cols>
    <col min="1" max="1" width="5.7109375" style="67" customWidth="1"/>
    <col min="2" max="2" width="16.28515625" style="67" customWidth="1"/>
    <col min="3" max="3" width="18.7109375" style="67" customWidth="1"/>
    <col min="4" max="5" width="10.28515625" style="67" customWidth="1"/>
    <col min="6" max="6" width="13.7109375" style="67" customWidth="1"/>
    <col min="7" max="7" width="14" style="67" customWidth="1"/>
    <col min="8" max="8" width="14.42578125" style="67" customWidth="1"/>
    <col min="9" max="9" width="13.7109375" style="67" customWidth="1"/>
    <col min="10" max="10" width="13.5703125" style="67" customWidth="1"/>
    <col min="11" max="11" width="13.85546875" style="67" customWidth="1"/>
    <col min="12" max="12" width="11.140625" style="67" customWidth="1"/>
    <col min="13" max="13" width="16.140625" style="67" bestFit="1" customWidth="1"/>
    <col min="14" max="14" width="16.42578125" style="67" customWidth="1"/>
    <col min="15" max="18" width="9.28515625" style="67" customWidth="1"/>
    <col min="19" max="16384" width="9.140625" style="67"/>
  </cols>
  <sheetData>
    <row r="1" spans="2:23" x14ac:dyDescent="0.25">
      <c r="B1" s="215" t="s">
        <v>48</v>
      </c>
    </row>
    <row r="2" spans="2:23" x14ac:dyDescent="0.25">
      <c r="B2" s="215"/>
    </row>
    <row r="3" spans="2:23" ht="30.75" customHeight="1" x14ac:dyDescent="0.25">
      <c r="B3" s="966" t="s">
        <v>735</v>
      </c>
      <c r="C3" s="966"/>
      <c r="D3" s="966"/>
      <c r="E3" s="966"/>
      <c r="F3" s="966"/>
      <c r="G3" s="966"/>
      <c r="H3" s="966"/>
      <c r="I3" s="966"/>
      <c r="J3" s="211"/>
      <c r="K3" s="211"/>
      <c r="M3" s="966" t="s">
        <v>736</v>
      </c>
      <c r="N3" s="966"/>
      <c r="O3" s="966"/>
      <c r="P3" s="966"/>
      <c r="Q3" s="966"/>
      <c r="R3" s="966"/>
    </row>
    <row r="4" spans="2:23" x14ac:dyDescent="0.25">
      <c r="B4" s="44"/>
      <c r="C4" s="44"/>
      <c r="D4" s="44"/>
      <c r="E4" s="44"/>
      <c r="F4" s="44"/>
    </row>
    <row r="5" spans="2:23" ht="24" customHeight="1" x14ac:dyDescent="0.25">
      <c r="B5" s="1044" t="s">
        <v>60</v>
      </c>
      <c r="C5" s="185" t="s">
        <v>247</v>
      </c>
      <c r="D5" s="1004" t="s">
        <v>280</v>
      </c>
      <c r="E5" s="1004"/>
      <c r="F5" s="986" t="s">
        <v>408</v>
      </c>
      <c r="G5" s="983" t="s">
        <v>481</v>
      </c>
      <c r="H5" s="1046" t="s">
        <v>281</v>
      </c>
      <c r="I5" s="1004"/>
      <c r="J5" s="986" t="s">
        <v>233</v>
      </c>
      <c r="K5" s="983" t="s">
        <v>481</v>
      </c>
      <c r="M5" s="1044" t="s">
        <v>44</v>
      </c>
      <c r="N5" s="185" t="s">
        <v>247</v>
      </c>
      <c r="O5" s="1004" t="s">
        <v>280</v>
      </c>
      <c r="P5" s="1004"/>
      <c r="Q5" s="1046" t="s">
        <v>281</v>
      </c>
      <c r="R5" s="1023"/>
    </row>
    <row r="6" spans="2:23" x14ac:dyDescent="0.25">
      <c r="B6" s="1045"/>
      <c r="C6" s="185" t="s">
        <v>4</v>
      </c>
      <c r="D6" s="185" t="s">
        <v>5</v>
      </c>
      <c r="E6" s="185" t="s">
        <v>50</v>
      </c>
      <c r="F6" s="988"/>
      <c r="G6" s="985"/>
      <c r="H6" s="190" t="s">
        <v>5</v>
      </c>
      <c r="I6" s="94" t="s">
        <v>50</v>
      </c>
      <c r="J6" s="988"/>
      <c r="K6" s="985"/>
      <c r="M6" s="1045"/>
      <c r="N6" s="185" t="s">
        <v>4</v>
      </c>
      <c r="O6" s="185" t="s">
        <v>5</v>
      </c>
      <c r="P6" s="185" t="s">
        <v>50</v>
      </c>
      <c r="Q6" s="193" t="s">
        <v>5</v>
      </c>
      <c r="R6" s="189" t="s">
        <v>50</v>
      </c>
    </row>
    <row r="7" spans="2:23" x14ac:dyDescent="0.25">
      <c r="B7" s="129" t="s">
        <v>7</v>
      </c>
      <c r="C7" s="121">
        <v>155</v>
      </c>
      <c r="D7" s="121">
        <v>153</v>
      </c>
      <c r="E7" s="523">
        <f>D7/C7</f>
        <v>0.98709677419354835</v>
      </c>
      <c r="F7" s="107" t="s">
        <v>434</v>
      </c>
      <c r="G7" s="393" t="s">
        <v>20</v>
      </c>
      <c r="H7" s="657">
        <v>150</v>
      </c>
      <c r="I7" s="523">
        <f>H7/D7</f>
        <v>0.98039215686274506</v>
      </c>
      <c r="J7" s="652"/>
      <c r="K7" s="410"/>
      <c r="L7" s="99"/>
      <c r="M7" s="132" t="s">
        <v>263</v>
      </c>
      <c r="N7" s="320">
        <v>643</v>
      </c>
      <c r="O7" s="320">
        <v>625</v>
      </c>
      <c r="P7" s="523">
        <f>O7/N7</f>
        <v>0.97200622083981336</v>
      </c>
      <c r="Q7" s="657">
        <v>599</v>
      </c>
      <c r="R7" s="663">
        <f>Q7/O7</f>
        <v>0.95840000000000003</v>
      </c>
    </row>
    <row r="8" spans="2:23" x14ac:dyDescent="0.25">
      <c r="B8" s="129" t="s">
        <v>8</v>
      </c>
      <c r="C8" s="121">
        <v>143</v>
      </c>
      <c r="D8" s="121">
        <v>143</v>
      </c>
      <c r="E8" s="513">
        <f t="shared" ref="E8:E21" si="0">D8/C8</f>
        <v>1</v>
      </c>
      <c r="F8" s="107" t="s">
        <v>33</v>
      </c>
      <c r="G8" s="395" t="s">
        <v>33</v>
      </c>
      <c r="H8" s="135">
        <v>142</v>
      </c>
      <c r="I8" s="513">
        <f t="shared" ref="I8:I21" si="1">H8/D8</f>
        <v>0.99300699300699302</v>
      </c>
      <c r="J8" s="107"/>
      <c r="K8" s="395" t="s">
        <v>33</v>
      </c>
      <c r="L8" s="99"/>
      <c r="M8" s="129" t="s">
        <v>264</v>
      </c>
      <c r="N8" s="121">
        <v>1064</v>
      </c>
      <c r="O8" s="121">
        <v>1027</v>
      </c>
      <c r="P8" s="513">
        <f t="shared" ref="P8:P14" si="2">O8/N8</f>
        <v>0.96522556390977443</v>
      </c>
      <c r="Q8" s="135">
        <v>966</v>
      </c>
      <c r="R8" s="594">
        <f>Q8/O8</f>
        <v>0.94060370009737093</v>
      </c>
    </row>
    <row r="9" spans="2:23" x14ac:dyDescent="0.25">
      <c r="B9" s="129" t="s">
        <v>9</v>
      </c>
      <c r="C9" s="121">
        <v>160</v>
      </c>
      <c r="D9" s="121">
        <v>157</v>
      </c>
      <c r="E9" s="513">
        <f t="shared" si="0"/>
        <v>0.98124999999999996</v>
      </c>
      <c r="F9" s="107" t="s">
        <v>434</v>
      </c>
      <c r="G9" s="393" t="s">
        <v>20</v>
      </c>
      <c r="H9" s="135">
        <v>151</v>
      </c>
      <c r="I9" s="513">
        <f t="shared" si="1"/>
        <v>0.96178343949044587</v>
      </c>
      <c r="J9" s="107"/>
      <c r="K9" s="411"/>
      <c r="M9" s="129" t="s">
        <v>107</v>
      </c>
      <c r="N9" s="121">
        <v>515</v>
      </c>
      <c r="O9" s="121">
        <v>499</v>
      </c>
      <c r="P9" s="513">
        <f t="shared" si="2"/>
        <v>0.96893203883495149</v>
      </c>
      <c r="Q9" s="135">
        <v>476</v>
      </c>
      <c r="R9" s="594">
        <f t="shared" ref="R9:R10" si="3">Q9/O9</f>
        <v>0.95390781563126248</v>
      </c>
      <c r="W9" s="77"/>
    </row>
    <row r="10" spans="2:23" x14ac:dyDescent="0.25">
      <c r="B10" s="129" t="s">
        <v>10</v>
      </c>
      <c r="C10" s="121">
        <v>152</v>
      </c>
      <c r="D10" s="121">
        <v>150</v>
      </c>
      <c r="E10" s="513">
        <f t="shared" si="0"/>
        <v>0.98684210526315785</v>
      </c>
      <c r="F10" s="107" t="s">
        <v>434</v>
      </c>
      <c r="G10" s="393" t="s">
        <v>20</v>
      </c>
      <c r="H10" s="135">
        <v>150</v>
      </c>
      <c r="I10" s="513">
        <f t="shared" si="1"/>
        <v>1</v>
      </c>
      <c r="J10" s="107" t="s">
        <v>434</v>
      </c>
      <c r="K10" s="393" t="s">
        <v>20</v>
      </c>
      <c r="M10" s="129" t="s">
        <v>108</v>
      </c>
      <c r="N10" s="121">
        <v>222</v>
      </c>
      <c r="O10" s="121">
        <v>214</v>
      </c>
      <c r="P10" s="513">
        <f t="shared" si="2"/>
        <v>0.963963963963964</v>
      </c>
      <c r="Q10" s="135">
        <v>203</v>
      </c>
      <c r="R10" s="594">
        <f t="shared" si="3"/>
        <v>0.94859813084112155</v>
      </c>
      <c r="W10" s="77"/>
    </row>
    <row r="11" spans="2:23" x14ac:dyDescent="0.25">
      <c r="B11" s="129" t="s">
        <v>11</v>
      </c>
      <c r="C11" s="121">
        <v>240</v>
      </c>
      <c r="D11" s="121">
        <v>232</v>
      </c>
      <c r="E11" s="513">
        <f t="shared" si="0"/>
        <v>0.96666666666666667</v>
      </c>
      <c r="F11" s="107"/>
      <c r="G11" s="912"/>
      <c r="H11" s="135">
        <v>232</v>
      </c>
      <c r="I11" s="513">
        <f t="shared" si="1"/>
        <v>1</v>
      </c>
      <c r="J11" s="107" t="s">
        <v>33</v>
      </c>
      <c r="K11" s="395" t="s">
        <v>33</v>
      </c>
      <c r="M11" s="129" t="s">
        <v>265</v>
      </c>
      <c r="N11" s="121">
        <v>19</v>
      </c>
      <c r="O11" s="121">
        <v>19</v>
      </c>
      <c r="P11" s="513">
        <f t="shared" si="2"/>
        <v>1</v>
      </c>
      <c r="Q11" s="135">
        <v>17</v>
      </c>
      <c r="R11" s="594">
        <f>Q11/O11</f>
        <v>0.89473684210526316</v>
      </c>
    </row>
    <row r="12" spans="2:23" x14ac:dyDescent="0.25">
      <c r="B12" s="129" t="s">
        <v>286</v>
      </c>
      <c r="C12" s="121">
        <v>270</v>
      </c>
      <c r="D12" s="121">
        <v>228</v>
      </c>
      <c r="E12" s="513">
        <f t="shared" si="0"/>
        <v>0.84444444444444444</v>
      </c>
      <c r="F12" s="107" t="s">
        <v>32</v>
      </c>
      <c r="G12" s="392" t="s">
        <v>32</v>
      </c>
      <c r="H12" s="135">
        <v>187</v>
      </c>
      <c r="I12" s="513">
        <f t="shared" si="1"/>
        <v>0.82017543859649122</v>
      </c>
      <c r="J12" s="107" t="s">
        <v>32</v>
      </c>
      <c r="K12" s="392" t="s">
        <v>32</v>
      </c>
      <c r="M12" s="129" t="s">
        <v>223</v>
      </c>
      <c r="N12" s="121">
        <v>41</v>
      </c>
      <c r="O12" s="121">
        <v>35</v>
      </c>
      <c r="P12" s="513">
        <f t="shared" si="2"/>
        <v>0.85365853658536583</v>
      </c>
      <c r="Q12" s="135">
        <v>25</v>
      </c>
      <c r="R12" s="594">
        <f>Q12/O12</f>
        <v>0.7142857142857143</v>
      </c>
    </row>
    <row r="13" spans="2:23" x14ac:dyDescent="0.25">
      <c r="B13" s="129" t="s">
        <v>55</v>
      </c>
      <c r="C13" s="121">
        <v>175</v>
      </c>
      <c r="D13" s="121">
        <v>160</v>
      </c>
      <c r="E13" s="513">
        <f t="shared" si="0"/>
        <v>0.91428571428571426</v>
      </c>
      <c r="F13" s="107"/>
      <c r="G13" s="442"/>
      <c r="H13" s="135">
        <v>157</v>
      </c>
      <c r="I13" s="513">
        <f t="shared" si="1"/>
        <v>0.98124999999999996</v>
      </c>
      <c r="J13" s="107"/>
      <c r="K13" s="393" t="s">
        <v>20</v>
      </c>
      <c r="M13" s="129" t="s">
        <v>29</v>
      </c>
      <c r="N13" s="121">
        <v>104</v>
      </c>
      <c r="O13" s="121">
        <v>47</v>
      </c>
      <c r="P13" s="513">
        <f t="shared" si="2"/>
        <v>0.45192307692307693</v>
      </c>
      <c r="Q13" s="135">
        <v>44</v>
      </c>
      <c r="R13" s="594">
        <f>Q13/O13</f>
        <v>0.93617021276595747</v>
      </c>
    </row>
    <row r="14" spans="2:23" x14ac:dyDescent="0.25">
      <c r="B14" s="129" t="s">
        <v>180</v>
      </c>
      <c r="C14" s="121">
        <v>334</v>
      </c>
      <c r="D14" s="121">
        <v>297</v>
      </c>
      <c r="E14" s="513">
        <f t="shared" si="0"/>
        <v>0.8892215568862275</v>
      </c>
      <c r="F14" s="107" t="s">
        <v>32</v>
      </c>
      <c r="G14" s="392" t="s">
        <v>32</v>
      </c>
      <c r="H14" s="135">
        <v>268</v>
      </c>
      <c r="I14" s="513">
        <f t="shared" si="1"/>
        <v>0.90235690235690236</v>
      </c>
      <c r="J14" s="107" t="s">
        <v>32</v>
      </c>
      <c r="K14" s="392" t="s">
        <v>32</v>
      </c>
      <c r="M14" s="130" t="s">
        <v>75</v>
      </c>
      <c r="N14" s="265">
        <f>SUM(N7:N13)</f>
        <v>2608</v>
      </c>
      <c r="O14" s="265">
        <f>SUM(O7:O13)</f>
        <v>2466</v>
      </c>
      <c r="P14" s="662">
        <f t="shared" si="2"/>
        <v>0.94555214723926384</v>
      </c>
      <c r="Q14" s="664">
        <f>SUM(Q7:Q13)</f>
        <v>2330</v>
      </c>
      <c r="R14" s="658">
        <f>Q14/O14</f>
        <v>0.94484995944849959</v>
      </c>
    </row>
    <row r="15" spans="2:23" x14ac:dyDescent="0.25">
      <c r="B15" s="129" t="s">
        <v>56</v>
      </c>
      <c r="C15" s="121">
        <v>223</v>
      </c>
      <c r="D15" s="121">
        <v>218</v>
      </c>
      <c r="E15" s="513">
        <f t="shared" si="0"/>
        <v>0.97757847533632292</v>
      </c>
      <c r="F15" s="107" t="s">
        <v>20</v>
      </c>
      <c r="G15" s="442"/>
      <c r="H15" s="135">
        <v>202</v>
      </c>
      <c r="I15" s="513">
        <f t="shared" si="1"/>
        <v>0.92660550458715596</v>
      </c>
      <c r="J15" s="107" t="s">
        <v>435</v>
      </c>
      <c r="K15" s="443" t="s">
        <v>34</v>
      </c>
      <c r="M15" s="1047" t="s">
        <v>506</v>
      </c>
      <c r="N15" s="1047"/>
      <c r="O15" s="1047"/>
    </row>
    <row r="16" spans="2:23" x14ac:dyDescent="0.25">
      <c r="B16" s="129" t="s">
        <v>57</v>
      </c>
      <c r="C16" s="121">
        <v>94</v>
      </c>
      <c r="D16" s="121">
        <v>89</v>
      </c>
      <c r="E16" s="513">
        <f t="shared" si="0"/>
        <v>0.94680851063829785</v>
      </c>
      <c r="F16" s="107"/>
      <c r="G16" s="393"/>
      <c r="H16" s="135">
        <v>88</v>
      </c>
      <c r="I16" s="513">
        <f t="shared" si="1"/>
        <v>0.9887640449438202</v>
      </c>
      <c r="J16" s="107"/>
      <c r="K16" s="411"/>
      <c r="M16" s="801" t="s">
        <v>664</v>
      </c>
      <c r="N16" s="69" t="s">
        <v>674</v>
      </c>
      <c r="U16" s="77"/>
      <c r="W16" s="77"/>
    </row>
    <row r="17" spans="2:23" x14ac:dyDescent="0.25">
      <c r="B17" s="129" t="s">
        <v>58</v>
      </c>
      <c r="C17" s="121">
        <v>145</v>
      </c>
      <c r="D17" s="121">
        <v>129</v>
      </c>
      <c r="E17" s="513">
        <f t="shared" si="0"/>
        <v>0.8896551724137931</v>
      </c>
      <c r="F17" s="107" t="s">
        <v>34</v>
      </c>
      <c r="G17" s="392" t="s">
        <v>32</v>
      </c>
      <c r="H17" s="135">
        <v>126</v>
      </c>
      <c r="I17" s="513">
        <f t="shared" si="1"/>
        <v>0.97674418604651159</v>
      </c>
      <c r="J17" s="107"/>
      <c r="K17" s="411"/>
      <c r="M17" s="802" t="s">
        <v>665</v>
      </c>
      <c r="N17" s="69" t="s">
        <v>675</v>
      </c>
      <c r="U17" s="77"/>
      <c r="W17" s="77"/>
    </row>
    <row r="18" spans="2:23" x14ac:dyDescent="0.25">
      <c r="B18" s="129" t="s">
        <v>59</v>
      </c>
      <c r="C18" s="121">
        <v>297</v>
      </c>
      <c r="D18" s="121">
        <v>295</v>
      </c>
      <c r="E18" s="513">
        <f t="shared" si="0"/>
        <v>0.9932659932659933</v>
      </c>
      <c r="F18" s="107" t="s">
        <v>33</v>
      </c>
      <c r="G18" s="395" t="s">
        <v>33</v>
      </c>
      <c r="H18" s="135">
        <v>283</v>
      </c>
      <c r="I18" s="513">
        <f t="shared" si="1"/>
        <v>0.95932203389830506</v>
      </c>
      <c r="J18" s="107"/>
      <c r="K18" s="411"/>
      <c r="U18" s="77"/>
      <c r="W18" s="77"/>
    </row>
    <row r="19" spans="2:23" x14ac:dyDescent="0.25">
      <c r="B19" s="129" t="s">
        <v>14</v>
      </c>
      <c r="C19" s="121">
        <v>96</v>
      </c>
      <c r="D19" s="121">
        <v>93</v>
      </c>
      <c r="E19" s="513">
        <f t="shared" si="0"/>
        <v>0.96875</v>
      </c>
      <c r="F19" s="107"/>
      <c r="G19" s="913"/>
      <c r="H19" s="135">
        <v>75</v>
      </c>
      <c r="I19" s="513">
        <f t="shared" si="1"/>
        <v>0.80645161290322576</v>
      </c>
      <c r="J19" s="107" t="s">
        <v>32</v>
      </c>
      <c r="K19" s="392" t="s">
        <v>32</v>
      </c>
    </row>
    <row r="20" spans="2:23" x14ac:dyDescent="0.25">
      <c r="B20" s="129" t="s">
        <v>82</v>
      </c>
      <c r="C20" s="121">
        <v>124</v>
      </c>
      <c r="D20" s="121">
        <v>122</v>
      </c>
      <c r="E20" s="513">
        <f t="shared" si="0"/>
        <v>0.9838709677419355</v>
      </c>
      <c r="F20" s="212"/>
      <c r="G20" s="834"/>
      <c r="H20" s="135">
        <v>119</v>
      </c>
      <c r="I20" s="513">
        <f t="shared" si="1"/>
        <v>0.97540983606557374</v>
      </c>
      <c r="J20" s="212"/>
      <c r="K20" s="412"/>
    </row>
    <row r="21" spans="2:23" x14ac:dyDescent="0.25">
      <c r="B21" s="134" t="s">
        <v>75</v>
      </c>
      <c r="C21" s="591">
        <f>SUM(C7:C20)</f>
        <v>2608</v>
      </c>
      <c r="D21" s="591">
        <f>SUM(D7:D20)</f>
        <v>2466</v>
      </c>
      <c r="E21" s="661">
        <f t="shared" si="0"/>
        <v>0.94555214723926384</v>
      </c>
      <c r="F21" s="133"/>
      <c r="G21" s="133"/>
      <c r="H21" s="591">
        <f>SUM(H7:H20)</f>
        <v>2330</v>
      </c>
      <c r="I21" s="128">
        <f t="shared" si="1"/>
        <v>0.94484995944849959</v>
      </c>
      <c r="J21" s="274"/>
      <c r="K21" s="69"/>
      <c r="N21" s="77"/>
      <c r="P21" s="77"/>
    </row>
    <row r="22" spans="2:23" x14ac:dyDescent="0.25">
      <c r="B22" s="130" t="s">
        <v>277</v>
      </c>
      <c r="C22" s="257"/>
      <c r="D22" s="257"/>
      <c r="E22" s="258" t="s">
        <v>213</v>
      </c>
      <c r="F22" s="258"/>
      <c r="G22" s="258"/>
      <c r="H22" s="505"/>
      <c r="I22" s="658">
        <f>(H21-H12-H14)/(D21-D12-D14)</f>
        <v>0.96599690880989186</v>
      </c>
      <c r="J22" s="70"/>
      <c r="K22" s="70"/>
    </row>
    <row r="23" spans="2:23" x14ac:dyDescent="0.25">
      <c r="B23" s="69" t="s">
        <v>513</v>
      </c>
      <c r="C23" s="69"/>
      <c r="D23" s="69"/>
    </row>
    <row r="24" spans="2:23" ht="30.75" customHeight="1" x14ac:dyDescent="0.25">
      <c r="B24" s="1020" t="s">
        <v>843</v>
      </c>
      <c r="C24" s="1020"/>
      <c r="D24" s="1020"/>
      <c r="E24" s="1020"/>
      <c r="F24" s="1020"/>
      <c r="G24" s="1020"/>
      <c r="H24" s="1020"/>
      <c r="I24" s="1020"/>
      <c r="V24" s="77"/>
    </row>
    <row r="25" spans="2:23" x14ac:dyDescent="0.25">
      <c r="B25" s="801" t="s">
        <v>664</v>
      </c>
      <c r="C25" s="69" t="s">
        <v>663</v>
      </c>
      <c r="D25" s="293"/>
      <c r="E25" s="293"/>
      <c r="F25" s="293"/>
      <c r="G25" s="293"/>
      <c r="H25" s="293"/>
      <c r="I25" s="293"/>
      <c r="V25" s="77"/>
    </row>
    <row r="26" spans="2:23" x14ac:dyDescent="0.25">
      <c r="B26" s="802" t="s">
        <v>665</v>
      </c>
      <c r="C26" s="69" t="s">
        <v>662</v>
      </c>
      <c r="D26" s="293"/>
      <c r="E26" s="293"/>
      <c r="F26" s="293"/>
      <c r="G26" s="293"/>
      <c r="H26" s="293"/>
      <c r="I26" s="293"/>
      <c r="V26" s="77"/>
    </row>
    <row r="28" spans="2:23" ht="37.5" customHeight="1" x14ac:dyDescent="0.25">
      <c r="B28" s="966" t="s">
        <v>737</v>
      </c>
      <c r="C28" s="966"/>
      <c r="D28" s="966"/>
      <c r="E28" s="966"/>
      <c r="F28" s="966"/>
      <c r="G28" s="966"/>
      <c r="H28" s="966"/>
      <c r="I28" s="966"/>
    </row>
    <row r="29" spans="2:23" ht="41.25" customHeight="1" x14ac:dyDescent="0.25">
      <c r="B29" s="1044" t="s">
        <v>60</v>
      </c>
      <c r="C29" s="185" t="s">
        <v>247</v>
      </c>
      <c r="D29" s="1004" t="s">
        <v>639</v>
      </c>
      <c r="E29" s="1004"/>
      <c r="F29" s="1048" t="s">
        <v>638</v>
      </c>
      <c r="G29" s="1048"/>
      <c r="H29" s="1028" t="s">
        <v>640</v>
      </c>
    </row>
    <row r="30" spans="2:23" x14ac:dyDescent="0.25">
      <c r="B30" s="1045"/>
      <c r="C30" s="185" t="s">
        <v>4</v>
      </c>
      <c r="D30" s="185" t="s">
        <v>5</v>
      </c>
      <c r="E30" s="185" t="s">
        <v>50</v>
      </c>
      <c r="F30" s="185" t="s">
        <v>5</v>
      </c>
      <c r="G30" s="185" t="s">
        <v>50</v>
      </c>
      <c r="H30" s="1008"/>
      <c r="N30" s="77"/>
      <c r="P30" s="77"/>
    </row>
    <row r="31" spans="2:23" x14ac:dyDescent="0.25">
      <c r="B31" s="129" t="s">
        <v>7</v>
      </c>
      <c r="C31" s="121">
        <v>155</v>
      </c>
      <c r="D31" s="121">
        <v>143</v>
      </c>
      <c r="E31" s="523">
        <f>D31/C31</f>
        <v>0.92258064516129035</v>
      </c>
      <c r="F31" s="121">
        <v>143</v>
      </c>
      <c r="G31" s="523">
        <f>F31/C31</f>
        <v>0.92258064516129035</v>
      </c>
      <c r="H31" s="749" t="s">
        <v>20</v>
      </c>
    </row>
    <row r="32" spans="2:23" x14ac:dyDescent="0.25">
      <c r="B32" s="129" t="s">
        <v>8</v>
      </c>
      <c r="C32" s="121">
        <v>143</v>
      </c>
      <c r="D32" s="121">
        <v>138</v>
      </c>
      <c r="E32" s="513">
        <f t="shared" ref="E32:E45" si="4">D32/C32</f>
        <v>0.965034965034965</v>
      </c>
      <c r="F32" s="121">
        <v>138</v>
      </c>
      <c r="G32" s="513">
        <f>F32/C32</f>
        <v>0.965034965034965</v>
      </c>
      <c r="H32" s="750" t="s">
        <v>33</v>
      </c>
    </row>
    <row r="33" spans="2:22" x14ac:dyDescent="0.25">
      <c r="B33" s="129" t="s">
        <v>9</v>
      </c>
      <c r="C33" s="121">
        <v>160</v>
      </c>
      <c r="D33" s="121">
        <v>154</v>
      </c>
      <c r="E33" s="513">
        <f t="shared" si="4"/>
        <v>0.96250000000000002</v>
      </c>
      <c r="F33" s="121">
        <v>153</v>
      </c>
      <c r="G33" s="513">
        <f t="shared" ref="G33:G44" si="5">F33/C33</f>
        <v>0.95625000000000004</v>
      </c>
      <c r="H33" s="750" t="s">
        <v>33</v>
      </c>
      <c r="T33" s="77"/>
      <c r="V33" s="77"/>
    </row>
    <row r="34" spans="2:22" x14ac:dyDescent="0.25">
      <c r="B34" s="129" t="s">
        <v>10</v>
      </c>
      <c r="C34" s="121">
        <v>152</v>
      </c>
      <c r="D34" s="121">
        <v>144</v>
      </c>
      <c r="E34" s="513">
        <f t="shared" si="4"/>
        <v>0.94736842105263153</v>
      </c>
      <c r="F34" s="121">
        <v>143</v>
      </c>
      <c r="G34" s="513">
        <f t="shared" si="5"/>
        <v>0.94078947368421051</v>
      </c>
      <c r="H34" s="750" t="s">
        <v>33</v>
      </c>
    </row>
    <row r="35" spans="2:22" x14ac:dyDescent="0.25">
      <c r="B35" s="129" t="s">
        <v>11</v>
      </c>
      <c r="C35" s="121">
        <v>240</v>
      </c>
      <c r="D35" s="121">
        <v>226</v>
      </c>
      <c r="E35" s="513">
        <f t="shared" si="4"/>
        <v>0.94166666666666665</v>
      </c>
      <c r="F35" s="121">
        <v>222</v>
      </c>
      <c r="G35" s="513">
        <f t="shared" si="5"/>
        <v>0.92500000000000004</v>
      </c>
      <c r="H35" s="750" t="s">
        <v>33</v>
      </c>
    </row>
    <row r="36" spans="2:22" x14ac:dyDescent="0.25">
      <c r="B36" s="129" t="s">
        <v>12</v>
      </c>
      <c r="C36" s="121">
        <v>270</v>
      </c>
      <c r="D36" s="121">
        <v>182</v>
      </c>
      <c r="E36" s="513">
        <f t="shared" si="4"/>
        <v>0.67407407407407405</v>
      </c>
      <c r="F36" s="121">
        <v>179</v>
      </c>
      <c r="G36" s="513">
        <f t="shared" si="5"/>
        <v>0.66296296296296298</v>
      </c>
      <c r="H36" s="750" t="s">
        <v>32</v>
      </c>
      <c r="L36" s="77"/>
      <c r="N36" s="77"/>
    </row>
    <row r="37" spans="2:22" x14ac:dyDescent="0.25">
      <c r="B37" s="129" t="s">
        <v>55</v>
      </c>
      <c r="C37" s="121">
        <v>175</v>
      </c>
      <c r="D37" s="121">
        <v>154</v>
      </c>
      <c r="E37" s="513">
        <f t="shared" si="4"/>
        <v>0.88</v>
      </c>
      <c r="F37" s="121">
        <v>152</v>
      </c>
      <c r="G37" s="513">
        <f t="shared" si="5"/>
        <v>0.86857142857142855</v>
      </c>
      <c r="H37" s="750"/>
      <c r="L37" s="77"/>
      <c r="N37" s="77"/>
    </row>
    <row r="38" spans="2:22" x14ac:dyDescent="0.25">
      <c r="B38" s="129" t="s">
        <v>13</v>
      </c>
      <c r="C38" s="121">
        <v>334</v>
      </c>
      <c r="D38" s="121">
        <v>241</v>
      </c>
      <c r="E38" s="513">
        <f t="shared" si="4"/>
        <v>0.72155688622754488</v>
      </c>
      <c r="F38" s="121">
        <v>238</v>
      </c>
      <c r="G38" s="513">
        <f t="shared" si="5"/>
        <v>0.71257485029940115</v>
      </c>
      <c r="H38" s="750" t="s">
        <v>32</v>
      </c>
    </row>
    <row r="39" spans="2:22" x14ac:dyDescent="0.25">
      <c r="B39" s="129" t="s">
        <v>56</v>
      </c>
      <c r="C39" s="121">
        <v>223</v>
      </c>
      <c r="D39" s="121">
        <v>195</v>
      </c>
      <c r="E39" s="513">
        <f t="shared" si="4"/>
        <v>0.87443946188340804</v>
      </c>
      <c r="F39" s="121">
        <v>194</v>
      </c>
      <c r="G39" s="513">
        <f t="shared" si="5"/>
        <v>0.8699551569506726</v>
      </c>
      <c r="H39" s="750"/>
      <c r="N39" s="77"/>
      <c r="P39" s="77"/>
    </row>
    <row r="40" spans="2:22" x14ac:dyDescent="0.25">
      <c r="B40" s="129" t="s">
        <v>57</v>
      </c>
      <c r="C40" s="121">
        <v>94</v>
      </c>
      <c r="D40" s="121">
        <v>87</v>
      </c>
      <c r="E40" s="513">
        <f t="shared" si="4"/>
        <v>0.92553191489361697</v>
      </c>
      <c r="F40" s="121">
        <v>84</v>
      </c>
      <c r="G40" s="513">
        <f t="shared" si="5"/>
        <v>0.8936170212765957</v>
      </c>
      <c r="H40" s="750"/>
      <c r="N40" s="77"/>
      <c r="P40" s="77"/>
    </row>
    <row r="41" spans="2:22" x14ac:dyDescent="0.25">
      <c r="B41" s="129" t="s">
        <v>58</v>
      </c>
      <c r="C41" s="121">
        <v>145</v>
      </c>
      <c r="D41" s="121">
        <v>99</v>
      </c>
      <c r="E41" s="513">
        <f t="shared" si="4"/>
        <v>0.6827586206896552</v>
      </c>
      <c r="F41" s="121">
        <v>98</v>
      </c>
      <c r="G41" s="513">
        <f t="shared" si="5"/>
        <v>0.67586206896551726</v>
      </c>
      <c r="H41" s="750" t="s">
        <v>32</v>
      </c>
    </row>
    <row r="42" spans="2:22" x14ac:dyDescent="0.25">
      <c r="B42" s="129" t="s">
        <v>59</v>
      </c>
      <c r="C42" s="121">
        <v>297</v>
      </c>
      <c r="D42" s="121">
        <v>283</v>
      </c>
      <c r="E42" s="513">
        <f t="shared" si="4"/>
        <v>0.95286195286195285</v>
      </c>
      <c r="F42" s="121">
        <v>283</v>
      </c>
      <c r="G42" s="513">
        <f t="shared" si="5"/>
        <v>0.95286195286195285</v>
      </c>
      <c r="H42" s="750" t="s">
        <v>33</v>
      </c>
    </row>
    <row r="43" spans="2:22" x14ac:dyDescent="0.25">
      <c r="B43" s="129" t="s">
        <v>14</v>
      </c>
      <c r="C43" s="121">
        <v>96</v>
      </c>
      <c r="D43" s="121">
        <v>36</v>
      </c>
      <c r="E43" s="513">
        <f t="shared" si="4"/>
        <v>0.375</v>
      </c>
      <c r="F43" s="121">
        <v>34</v>
      </c>
      <c r="G43" s="513">
        <f t="shared" si="5"/>
        <v>0.35416666666666669</v>
      </c>
      <c r="H43" s="750" t="s">
        <v>32</v>
      </c>
    </row>
    <row r="44" spans="2:22" x14ac:dyDescent="0.25">
      <c r="B44" s="338" t="s">
        <v>82</v>
      </c>
      <c r="C44" s="210">
        <v>124</v>
      </c>
      <c r="D44" s="210">
        <v>118</v>
      </c>
      <c r="E44" s="316">
        <f t="shared" si="4"/>
        <v>0.95161290322580649</v>
      </c>
      <c r="F44" s="210">
        <v>118</v>
      </c>
      <c r="G44" s="316">
        <f t="shared" si="5"/>
        <v>0.95161290322580649</v>
      </c>
      <c r="H44" s="751" t="s">
        <v>33</v>
      </c>
    </row>
    <row r="45" spans="2:22" x14ac:dyDescent="0.25">
      <c r="B45" s="220" t="s">
        <v>75</v>
      </c>
      <c r="C45" s="511">
        <f>SUM(C31:C44)</f>
        <v>2608</v>
      </c>
      <c r="D45" s="511">
        <f>SUM(D31:D44)</f>
        <v>2200</v>
      </c>
      <c r="E45" s="584">
        <f t="shared" si="4"/>
        <v>0.84355828220858897</v>
      </c>
      <c r="F45" s="511">
        <f>SUM(F31:F44)</f>
        <v>2179</v>
      </c>
      <c r="G45" s="596">
        <f>F45/C45</f>
        <v>0.83550613496932513</v>
      </c>
    </row>
    <row r="46" spans="2:22" x14ac:dyDescent="0.25">
      <c r="B46" s="69" t="s">
        <v>513</v>
      </c>
    </row>
    <row r="47" spans="2:22" x14ac:dyDescent="0.25">
      <c r="B47" s="801" t="s">
        <v>664</v>
      </c>
      <c r="C47" s="69" t="s">
        <v>663</v>
      </c>
      <c r="J47" s="77"/>
      <c r="K47" s="77"/>
      <c r="M47" s="77"/>
    </row>
    <row r="48" spans="2:22" x14ac:dyDescent="0.25">
      <c r="B48" s="802" t="s">
        <v>665</v>
      </c>
      <c r="C48" s="69" t="s">
        <v>662</v>
      </c>
    </row>
  </sheetData>
  <mergeCells count="19">
    <mergeCell ref="B29:B30"/>
    <mergeCell ref="D29:E29"/>
    <mergeCell ref="B28:I28"/>
    <mergeCell ref="F29:G29"/>
    <mergeCell ref="H29:H30"/>
    <mergeCell ref="B24:I24"/>
    <mergeCell ref="Q5:R5"/>
    <mergeCell ref="M15:O15"/>
    <mergeCell ref="B3:I3"/>
    <mergeCell ref="M3:R3"/>
    <mergeCell ref="B5:B6"/>
    <mergeCell ref="D5:E5"/>
    <mergeCell ref="G5:G6"/>
    <mergeCell ref="H5:I5"/>
    <mergeCell ref="K5:K6"/>
    <mergeCell ref="M5:M6"/>
    <mergeCell ref="O5:P5"/>
    <mergeCell ref="F5:F6"/>
    <mergeCell ref="J5:J6"/>
  </mergeCells>
  <conditionalFormatting sqref="E7:E20">
    <cfRule type="top10" dxfId="427" priority="67" bottom="1" rank="1"/>
    <cfRule type="top10" dxfId="426" priority="68" rank="1"/>
  </conditionalFormatting>
  <conditionalFormatting sqref="E31:E44">
    <cfRule type="top10" dxfId="425" priority="45" bottom="1" rank="1"/>
    <cfRule type="top10" dxfId="424" priority="46" rank="1"/>
  </conditionalFormatting>
  <conditionalFormatting sqref="F7:F20">
    <cfRule type="cellIs" dxfId="423" priority="1" operator="equal">
      <formula>"Positive alert"</formula>
    </cfRule>
    <cfRule type="cellIs" dxfId="422" priority="2" operator="equal">
      <formula>"Negative alert"</formula>
    </cfRule>
    <cfRule type="cellIs" dxfId="421" priority="3" operator="equal">
      <formula>"Negative outlier"</formula>
    </cfRule>
    <cfRule type="cellIs" dxfId="420" priority="4" operator="equal">
      <formula>"Positive outlier"</formula>
    </cfRule>
    <cfRule type="cellIs" dxfId="419" priority="5" operator="equal">
      <formula>"Negative alert x2"</formula>
    </cfRule>
    <cfRule type="cellIs" dxfId="418" priority="6" operator="equal">
      <formula>"Positive alert x2"</formula>
    </cfRule>
  </conditionalFormatting>
  <conditionalFormatting sqref="F29">
    <cfRule type="cellIs" dxfId="417" priority="31" operator="equal">
      <formula>"Positive alert"</formula>
    </cfRule>
    <cfRule type="cellIs" dxfId="416" priority="32" operator="equal">
      <formula>"Negative alert"</formula>
    </cfRule>
    <cfRule type="cellIs" dxfId="415" priority="33" operator="equal">
      <formula>"Negative outlier"</formula>
    </cfRule>
    <cfRule type="cellIs" dxfId="414" priority="34" operator="equal">
      <formula>"Positive outlier"</formula>
    </cfRule>
    <cfRule type="cellIs" dxfId="413" priority="35" operator="equal">
      <formula>"Negative alert x2"</formula>
    </cfRule>
    <cfRule type="cellIs" dxfId="412" priority="36" operator="equal">
      <formula>"Positive alert x2"</formula>
    </cfRule>
  </conditionalFormatting>
  <conditionalFormatting sqref="G31:G44">
    <cfRule type="top10" dxfId="411" priority="37" bottom="1" rank="1"/>
    <cfRule type="top10" dxfId="410" priority="38" rank="1"/>
  </conditionalFormatting>
  <conditionalFormatting sqref="H31:H44">
    <cfRule type="cellIs" dxfId="409" priority="25" operator="equal">
      <formula>"Positive alert"</formula>
    </cfRule>
    <cfRule type="cellIs" dxfId="408" priority="26" operator="equal">
      <formula>"Negative alert"</formula>
    </cfRule>
    <cfRule type="cellIs" dxfId="407" priority="27" operator="equal">
      <formula>"Negative outlier"</formula>
    </cfRule>
    <cfRule type="cellIs" dxfId="406" priority="28" operator="equal">
      <formula>"Positive outlier"</formula>
    </cfRule>
    <cfRule type="cellIs" dxfId="405" priority="29" operator="equal">
      <formula>"Negative alert x2"</formula>
    </cfRule>
    <cfRule type="cellIs" dxfId="404" priority="30" operator="equal">
      <formula>"Positive alert x2"</formula>
    </cfRule>
  </conditionalFormatting>
  <conditionalFormatting sqref="I7:I20">
    <cfRule type="top10" dxfId="403" priority="65" bottom="1" rank="1"/>
    <cfRule type="top10" dxfId="402" priority="66" rank="1"/>
  </conditionalFormatting>
  <conditionalFormatting sqref="J7:J20">
    <cfRule type="cellIs" dxfId="401" priority="53" operator="equal">
      <formula>"Positive alert"</formula>
    </cfRule>
    <cfRule type="cellIs" dxfId="400" priority="54" operator="equal">
      <formula>"Negative alert"</formula>
    </cfRule>
    <cfRule type="cellIs" dxfId="399" priority="55" operator="equal">
      <formula>"Negative outlier"</formula>
    </cfRule>
    <cfRule type="cellIs" dxfId="398" priority="56" operator="equal">
      <formula>"Positive outlier"</formula>
    </cfRule>
    <cfRule type="cellIs" dxfId="397" priority="57" operator="equal">
      <formula>"Negative alert x2"</formula>
    </cfRule>
    <cfRule type="cellIs" dxfId="396" priority="58" operator="equal">
      <formula>"Positive alert x2"</formula>
    </cfRule>
  </conditionalFormatting>
  <conditionalFormatting sqref="P7:P13">
    <cfRule type="top10" dxfId="395" priority="63" bottom="1" rank="1"/>
    <cfRule type="top10" dxfId="394" priority="64" rank="1"/>
  </conditionalFormatting>
  <conditionalFormatting sqref="R7:R13">
    <cfRule type="top10" dxfId="393" priority="61" bottom="1" rank="1"/>
    <cfRule type="top10" dxfId="392" priority="62" rank="1"/>
  </conditionalFormatting>
  <hyperlinks>
    <hyperlink ref="B1" location="TOC!A1" display="TOC" xr:uid="{00000000-0004-0000-0F00-000000000000}"/>
  </hyperlinks>
  <pageMargins left="0.70866141732283472" right="0.70866141732283472" top="0.74803149606299213" bottom="0.74803149606299213" header="0.31496062992125984" footer="0.31496062992125984"/>
  <pageSetup paperSize="9" scale="61"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B2:V34"/>
  <sheetViews>
    <sheetView zoomScale="90" zoomScaleNormal="90" zoomScaleSheetLayoutView="70" workbookViewId="0">
      <selection activeCell="B2" sqref="B2"/>
    </sheetView>
  </sheetViews>
  <sheetFormatPr defaultRowHeight="15" x14ac:dyDescent="0.25"/>
  <cols>
    <col min="1" max="1" width="9.140625" style="10"/>
    <col min="2" max="2" width="14.140625" style="10" bestFit="1" customWidth="1"/>
    <col min="3" max="18" width="11.7109375" style="10" customWidth="1"/>
    <col min="19" max="19" width="14.85546875" style="10" customWidth="1"/>
    <col min="20" max="20" width="13.7109375" style="10" customWidth="1"/>
    <col min="21" max="16384" width="9.140625" style="10"/>
  </cols>
  <sheetData>
    <row r="2" spans="2:22" x14ac:dyDescent="0.25">
      <c r="B2" s="68" t="s">
        <v>48</v>
      </c>
      <c r="C2" s="67"/>
      <c r="D2" s="67"/>
      <c r="E2" s="67"/>
      <c r="F2" s="67"/>
      <c r="G2" s="67"/>
      <c r="H2" s="67"/>
      <c r="I2" s="67"/>
      <c r="J2" s="67"/>
      <c r="K2" s="67"/>
    </row>
    <row r="3" spans="2:22" x14ac:dyDescent="0.25">
      <c r="B3" s="68"/>
      <c r="C3" s="67"/>
      <c r="D3" s="67"/>
      <c r="E3" s="67"/>
      <c r="F3" s="67"/>
      <c r="G3" s="67"/>
      <c r="H3" s="67"/>
      <c r="I3" s="67"/>
      <c r="J3" s="67"/>
      <c r="K3" s="67"/>
    </row>
    <row r="4" spans="2:22" ht="15.75" x14ac:dyDescent="0.25">
      <c r="B4" s="45" t="s">
        <v>504</v>
      </c>
      <c r="C4" s="83"/>
      <c r="D4" s="83"/>
      <c r="E4" s="83"/>
      <c r="F4" s="83"/>
      <c r="G4" s="83"/>
      <c r="H4" s="83"/>
      <c r="I4" s="83"/>
      <c r="J4" s="83"/>
      <c r="K4" s="83"/>
    </row>
    <row r="5" spans="2:22" x14ac:dyDescent="0.25">
      <c r="B5" s="67"/>
      <c r="C5" s="67"/>
      <c r="D5" s="83"/>
      <c r="E5" s="83"/>
      <c r="F5" s="83"/>
      <c r="G5" s="83"/>
      <c r="H5" s="83"/>
      <c r="I5" s="83"/>
      <c r="J5" s="83"/>
      <c r="K5" s="83"/>
      <c r="L5" s="83"/>
      <c r="M5" s="83"/>
      <c r="N5" s="83"/>
      <c r="O5" s="83"/>
      <c r="P5" s="83"/>
      <c r="Q5" s="83"/>
      <c r="R5" s="83"/>
    </row>
    <row r="6" spans="2:22" ht="31.5" customHeight="1" x14ac:dyDescent="0.25">
      <c r="B6" s="67"/>
      <c r="C6" s="83"/>
      <c r="D6" s="967" t="s">
        <v>634</v>
      </c>
      <c r="E6" s="968"/>
      <c r="F6" s="968"/>
      <c r="G6" s="968"/>
      <c r="H6" s="968"/>
      <c r="I6" s="969"/>
      <c r="J6" s="967" t="s">
        <v>633</v>
      </c>
      <c r="K6" s="968"/>
      <c r="L6" s="968"/>
      <c r="M6" s="968"/>
      <c r="N6" s="968"/>
      <c r="O6" s="968"/>
      <c r="P6" s="968"/>
      <c r="Q6" s="968"/>
      <c r="R6" s="969"/>
      <c r="S6" s="1049" t="s">
        <v>635</v>
      </c>
      <c r="T6" s="1050"/>
    </row>
    <row r="7" spans="2:22" ht="36" x14ac:dyDescent="0.25">
      <c r="B7" s="673" t="s">
        <v>60</v>
      </c>
      <c r="C7" s="719" t="s">
        <v>597</v>
      </c>
      <c r="D7" s="719" t="s">
        <v>109</v>
      </c>
      <c r="E7" s="720" t="s">
        <v>53</v>
      </c>
      <c r="F7" s="720" t="s">
        <v>110</v>
      </c>
      <c r="G7" s="720" t="s">
        <v>52</v>
      </c>
      <c r="H7" s="720" t="s">
        <v>628</v>
      </c>
      <c r="I7" s="771" t="s">
        <v>629</v>
      </c>
      <c r="J7" s="719" t="s">
        <v>621</v>
      </c>
      <c r="K7" s="720" t="s">
        <v>622</v>
      </c>
      <c r="L7" s="720" t="s">
        <v>623</v>
      </c>
      <c r="M7" s="720" t="s">
        <v>624</v>
      </c>
      <c r="N7" s="720" t="s">
        <v>625</v>
      </c>
      <c r="O7" s="720" t="s">
        <v>626</v>
      </c>
      <c r="P7" s="720" t="s">
        <v>627</v>
      </c>
      <c r="Q7" s="720" t="s">
        <v>643</v>
      </c>
      <c r="R7" s="771" t="s">
        <v>644</v>
      </c>
      <c r="S7" s="719" t="s">
        <v>636</v>
      </c>
      <c r="T7" s="771" t="s">
        <v>637</v>
      </c>
    </row>
    <row r="8" spans="2:22" ht="16.5" customHeight="1" x14ac:dyDescent="0.25">
      <c r="B8" s="721" t="s">
        <v>7</v>
      </c>
      <c r="C8" s="722" t="s">
        <v>611</v>
      </c>
      <c r="D8" s="722" t="s">
        <v>611</v>
      </c>
      <c r="E8" s="723" t="s">
        <v>611</v>
      </c>
      <c r="F8" s="723" t="s">
        <v>609</v>
      </c>
      <c r="G8" s="723" t="s">
        <v>607</v>
      </c>
      <c r="H8" s="769" t="s">
        <v>611</v>
      </c>
      <c r="I8" s="770" t="s">
        <v>611</v>
      </c>
      <c r="J8" s="722"/>
      <c r="K8" s="723"/>
      <c r="L8" s="723"/>
      <c r="M8" s="723"/>
      <c r="N8" s="723"/>
      <c r="O8" s="723" t="s">
        <v>609</v>
      </c>
      <c r="P8" s="723"/>
      <c r="Q8" s="768" t="s">
        <v>612</v>
      </c>
      <c r="R8" s="724"/>
      <c r="S8" s="722"/>
      <c r="T8" s="724" t="s">
        <v>610</v>
      </c>
      <c r="U8" s="99"/>
      <c r="V8" s="83"/>
    </row>
    <row r="9" spans="2:22" ht="16.5" customHeight="1" x14ac:dyDescent="0.25">
      <c r="B9" s="725" t="s">
        <v>8</v>
      </c>
      <c r="C9" s="726" t="s">
        <v>611</v>
      </c>
      <c r="D9" s="726"/>
      <c r="E9" s="727"/>
      <c r="F9" s="727"/>
      <c r="G9" s="727"/>
      <c r="H9" s="727"/>
      <c r="I9" s="728"/>
      <c r="J9" s="726"/>
      <c r="K9" s="727"/>
      <c r="L9" s="727"/>
      <c r="M9" s="727"/>
      <c r="N9" s="727"/>
      <c r="O9" s="727" t="s">
        <v>615</v>
      </c>
      <c r="P9" s="727"/>
      <c r="Q9" s="729" t="s">
        <v>607</v>
      </c>
      <c r="R9" s="728"/>
      <c r="S9" s="726"/>
      <c r="T9" s="728"/>
      <c r="U9" s="67"/>
      <c r="V9" s="83"/>
    </row>
    <row r="10" spans="2:22" ht="16.5" customHeight="1" x14ac:dyDescent="0.25">
      <c r="B10" s="725" t="s">
        <v>9</v>
      </c>
      <c r="C10" s="726"/>
      <c r="D10" s="726" t="s">
        <v>609</v>
      </c>
      <c r="E10" s="727"/>
      <c r="F10" s="727"/>
      <c r="G10" s="727"/>
      <c r="H10" s="729" t="s">
        <v>612</v>
      </c>
      <c r="I10" s="732" t="s">
        <v>612</v>
      </c>
      <c r="J10" s="726"/>
      <c r="K10" s="727"/>
      <c r="L10" s="727"/>
      <c r="M10" s="727"/>
      <c r="N10" s="727"/>
      <c r="O10" s="727"/>
      <c r="P10" s="727"/>
      <c r="Q10" s="729" t="s">
        <v>614</v>
      </c>
      <c r="R10" s="728"/>
      <c r="S10" s="726" t="s">
        <v>610</v>
      </c>
      <c r="T10" s="728"/>
      <c r="U10" s="67"/>
      <c r="V10" s="83"/>
    </row>
    <row r="11" spans="2:22" ht="16.5" customHeight="1" x14ac:dyDescent="0.25">
      <c r="B11" s="725" t="s">
        <v>10</v>
      </c>
      <c r="C11" s="726"/>
      <c r="D11" s="726" t="s">
        <v>611</v>
      </c>
      <c r="E11" s="729" t="s">
        <v>612</v>
      </c>
      <c r="F11" s="729" t="s">
        <v>609</v>
      </c>
      <c r="G11" s="727"/>
      <c r="H11" s="729" t="s">
        <v>611</v>
      </c>
      <c r="I11" s="728"/>
      <c r="J11" s="726"/>
      <c r="K11" s="727"/>
      <c r="L11" s="727"/>
      <c r="M11" s="727"/>
      <c r="N11" s="727"/>
      <c r="O11" s="727"/>
      <c r="P11" s="727"/>
      <c r="Q11" s="729" t="s">
        <v>607</v>
      </c>
      <c r="R11" s="728"/>
      <c r="S11" s="726" t="s">
        <v>610</v>
      </c>
      <c r="T11" s="728" t="s">
        <v>615</v>
      </c>
      <c r="U11" s="67"/>
      <c r="V11" s="83"/>
    </row>
    <row r="12" spans="2:22" ht="16.5" customHeight="1" x14ac:dyDescent="0.25">
      <c r="B12" s="725" t="s">
        <v>11</v>
      </c>
      <c r="C12" s="730"/>
      <c r="D12" s="730" t="s">
        <v>609</v>
      </c>
      <c r="E12" s="729" t="s">
        <v>610</v>
      </c>
      <c r="F12" s="729" t="s">
        <v>609</v>
      </c>
      <c r="G12" s="729" t="s">
        <v>611</v>
      </c>
      <c r="H12" s="729" t="s">
        <v>614</v>
      </c>
      <c r="I12" s="732" t="s">
        <v>614</v>
      </c>
      <c r="J12" s="730"/>
      <c r="K12" s="729"/>
      <c r="L12" s="729"/>
      <c r="M12" s="729"/>
      <c r="N12" s="731" t="s">
        <v>612</v>
      </c>
      <c r="O12" s="731" t="s">
        <v>611</v>
      </c>
      <c r="P12" s="731" t="s">
        <v>612</v>
      </c>
      <c r="Q12" s="729" t="s">
        <v>609</v>
      </c>
      <c r="R12" s="732"/>
      <c r="S12" s="726"/>
      <c r="T12" s="798"/>
      <c r="U12" s="67"/>
      <c r="V12" s="83"/>
    </row>
    <row r="13" spans="2:22" ht="16.5" customHeight="1" x14ac:dyDescent="0.25">
      <c r="B13" s="725" t="s">
        <v>12</v>
      </c>
      <c r="C13" s="730" t="s">
        <v>610</v>
      </c>
      <c r="D13" s="730" t="s">
        <v>614</v>
      </c>
      <c r="E13" s="729" t="s">
        <v>608</v>
      </c>
      <c r="F13" s="729" t="s">
        <v>614</v>
      </c>
      <c r="G13" s="729" t="s">
        <v>614</v>
      </c>
      <c r="H13" s="729" t="s">
        <v>614</v>
      </c>
      <c r="I13" s="732" t="s">
        <v>614</v>
      </c>
      <c r="J13" s="733" t="s">
        <v>433</v>
      </c>
      <c r="K13" s="729" t="s">
        <v>611</v>
      </c>
      <c r="L13" s="729" t="s">
        <v>612</v>
      </c>
      <c r="M13" s="731" t="s">
        <v>433</v>
      </c>
      <c r="N13" s="731"/>
      <c r="O13" s="731"/>
      <c r="P13" s="731"/>
      <c r="Q13" s="729" t="s">
        <v>614</v>
      </c>
      <c r="R13" s="732"/>
      <c r="S13" s="733" t="s">
        <v>609</v>
      </c>
      <c r="T13" s="798" t="s">
        <v>612</v>
      </c>
      <c r="U13" s="67"/>
      <c r="V13" s="83"/>
    </row>
    <row r="14" spans="2:22" ht="16.5" customHeight="1" x14ac:dyDescent="0.25">
      <c r="B14" s="725" t="s">
        <v>55</v>
      </c>
      <c r="C14" s="730"/>
      <c r="D14" s="726" t="s">
        <v>611</v>
      </c>
      <c r="E14" s="729" t="s">
        <v>611</v>
      </c>
      <c r="F14" s="729"/>
      <c r="G14" s="729"/>
      <c r="H14" s="729" t="s">
        <v>612</v>
      </c>
      <c r="I14" s="732" t="s">
        <v>611</v>
      </c>
      <c r="J14" s="730"/>
      <c r="K14" s="729"/>
      <c r="L14" s="729"/>
      <c r="M14" s="729"/>
      <c r="N14" s="729" t="s">
        <v>615</v>
      </c>
      <c r="O14" s="729"/>
      <c r="P14" s="729"/>
      <c r="Q14" s="731" t="s">
        <v>611</v>
      </c>
      <c r="R14" s="732"/>
      <c r="S14" s="730" t="s">
        <v>612</v>
      </c>
      <c r="T14" s="732" t="s">
        <v>609</v>
      </c>
      <c r="U14" s="99"/>
      <c r="V14" s="83"/>
    </row>
    <row r="15" spans="2:22" ht="16.5" customHeight="1" x14ac:dyDescent="0.25">
      <c r="B15" s="725" t="s">
        <v>13</v>
      </c>
      <c r="C15" s="730" t="s">
        <v>607</v>
      </c>
      <c r="D15" s="726" t="s">
        <v>611</v>
      </c>
      <c r="E15" s="729" t="s">
        <v>614</v>
      </c>
      <c r="F15" s="729"/>
      <c r="G15" s="729"/>
      <c r="H15" s="729" t="s">
        <v>611</v>
      </c>
      <c r="I15" s="732" t="s">
        <v>612</v>
      </c>
      <c r="J15" s="730"/>
      <c r="K15" s="729"/>
      <c r="L15" s="729"/>
      <c r="M15" s="729"/>
      <c r="N15" s="729" t="s">
        <v>615</v>
      </c>
      <c r="O15" s="729" t="s">
        <v>610</v>
      </c>
      <c r="P15" s="729"/>
      <c r="Q15" s="729" t="s">
        <v>614</v>
      </c>
      <c r="R15" s="732"/>
      <c r="S15" s="730"/>
      <c r="T15" s="732"/>
      <c r="U15" s="67"/>
      <c r="V15" s="83"/>
    </row>
    <row r="16" spans="2:22" ht="16.5" customHeight="1" x14ac:dyDescent="0.25">
      <c r="B16" s="725" t="s">
        <v>56</v>
      </c>
      <c r="C16" s="730"/>
      <c r="D16" s="730" t="s">
        <v>614</v>
      </c>
      <c r="E16" s="729" t="s">
        <v>609</v>
      </c>
      <c r="F16" s="729"/>
      <c r="G16" s="729"/>
      <c r="H16" s="729" t="s">
        <v>611</v>
      </c>
      <c r="I16" s="732" t="s">
        <v>611</v>
      </c>
      <c r="J16" s="730"/>
      <c r="K16" s="729" t="s">
        <v>607</v>
      </c>
      <c r="L16" s="729" t="s">
        <v>607</v>
      </c>
      <c r="M16" s="729"/>
      <c r="N16" s="729"/>
      <c r="O16" s="729"/>
      <c r="P16" s="729"/>
      <c r="Q16" s="729" t="s">
        <v>611</v>
      </c>
      <c r="R16" s="732"/>
      <c r="S16" s="730"/>
      <c r="T16" s="732"/>
      <c r="U16" s="99"/>
      <c r="V16" s="83"/>
    </row>
    <row r="17" spans="2:22" ht="16.5" customHeight="1" x14ac:dyDescent="0.25">
      <c r="B17" s="725" t="s">
        <v>57</v>
      </c>
      <c r="C17" s="730"/>
      <c r="D17" s="726" t="s">
        <v>611</v>
      </c>
      <c r="E17" s="729" t="s">
        <v>611</v>
      </c>
      <c r="F17" s="729" t="s">
        <v>609</v>
      </c>
      <c r="G17" s="729" t="s">
        <v>611</v>
      </c>
      <c r="H17" s="729" t="s">
        <v>611</v>
      </c>
      <c r="I17" s="732" t="s">
        <v>611</v>
      </c>
      <c r="J17" s="730"/>
      <c r="K17" s="729"/>
      <c r="L17" s="729"/>
      <c r="M17" s="729"/>
      <c r="N17" s="729"/>
      <c r="O17" s="729"/>
      <c r="P17" s="729"/>
      <c r="Q17" s="729"/>
      <c r="R17" s="732"/>
      <c r="S17" s="730"/>
      <c r="T17" s="732"/>
      <c r="U17" s="99"/>
      <c r="V17" s="83"/>
    </row>
    <row r="18" spans="2:22" ht="16.5" customHeight="1" x14ac:dyDescent="0.25">
      <c r="B18" s="725" t="s">
        <v>58</v>
      </c>
      <c r="C18" s="730"/>
      <c r="D18" s="730" t="s">
        <v>614</v>
      </c>
      <c r="E18" s="729"/>
      <c r="F18" s="729" t="s">
        <v>614</v>
      </c>
      <c r="G18" s="729" t="s">
        <v>614</v>
      </c>
      <c r="H18" s="729" t="s">
        <v>614</v>
      </c>
      <c r="I18" s="732" t="s">
        <v>614</v>
      </c>
      <c r="J18" s="730"/>
      <c r="K18" s="729"/>
      <c r="L18" s="729"/>
      <c r="M18" s="731" t="s">
        <v>433</v>
      </c>
      <c r="N18" s="731" t="s">
        <v>610</v>
      </c>
      <c r="O18" s="731"/>
      <c r="P18" s="729" t="s">
        <v>610</v>
      </c>
      <c r="Q18" s="729"/>
      <c r="R18" s="729" t="s">
        <v>610</v>
      </c>
      <c r="S18" s="733"/>
      <c r="T18" s="732"/>
      <c r="U18" s="67"/>
      <c r="V18" s="83"/>
    </row>
    <row r="19" spans="2:22" ht="16.5" customHeight="1" x14ac:dyDescent="0.25">
      <c r="B19" s="725" t="s">
        <v>59</v>
      </c>
      <c r="C19" s="730" t="s">
        <v>609</v>
      </c>
      <c r="D19" s="730" t="s">
        <v>614</v>
      </c>
      <c r="E19" s="729" t="s">
        <v>614</v>
      </c>
      <c r="F19" s="729"/>
      <c r="G19" s="729" t="s">
        <v>610</v>
      </c>
      <c r="H19" s="729"/>
      <c r="I19" s="732" t="s">
        <v>615</v>
      </c>
      <c r="J19" s="730"/>
      <c r="K19" s="729"/>
      <c r="L19" s="729"/>
      <c r="M19" s="729"/>
      <c r="N19" s="729"/>
      <c r="O19" s="729"/>
      <c r="P19" s="729"/>
      <c r="Q19" s="729"/>
      <c r="R19" s="732"/>
      <c r="S19" s="730" t="s">
        <v>609</v>
      </c>
      <c r="T19" s="732" t="s">
        <v>609</v>
      </c>
      <c r="U19" s="67"/>
      <c r="V19" s="407"/>
    </row>
    <row r="20" spans="2:22" ht="16.5" customHeight="1" x14ac:dyDescent="0.25">
      <c r="B20" s="725" t="s">
        <v>14</v>
      </c>
      <c r="C20" s="730" t="s">
        <v>609</v>
      </c>
      <c r="D20" s="730" t="s">
        <v>612</v>
      </c>
      <c r="E20" s="729" t="s">
        <v>611</v>
      </c>
      <c r="F20" s="729"/>
      <c r="G20" s="729"/>
      <c r="H20" s="729" t="s">
        <v>612</v>
      </c>
      <c r="I20" s="732" t="s">
        <v>612</v>
      </c>
      <c r="J20" s="730"/>
      <c r="K20" s="729"/>
      <c r="L20" s="729"/>
      <c r="M20" s="731" t="s">
        <v>433</v>
      </c>
      <c r="N20" s="731"/>
      <c r="O20" s="731"/>
      <c r="P20" s="729"/>
      <c r="Q20" s="729" t="s">
        <v>610</v>
      </c>
      <c r="R20" s="732"/>
      <c r="S20" s="733"/>
      <c r="T20" s="732"/>
      <c r="U20" s="67"/>
      <c r="V20" s="407"/>
    </row>
    <row r="21" spans="2:22" ht="16.5" customHeight="1" x14ac:dyDescent="0.25">
      <c r="B21" s="734" t="s">
        <v>541</v>
      </c>
      <c r="C21" s="735" t="s">
        <v>608</v>
      </c>
      <c r="D21" s="735" t="s">
        <v>608</v>
      </c>
      <c r="E21" s="736" t="s">
        <v>612</v>
      </c>
      <c r="F21" s="736" t="s">
        <v>609</v>
      </c>
      <c r="G21" s="736" t="s">
        <v>612</v>
      </c>
      <c r="H21" s="736" t="s">
        <v>612</v>
      </c>
      <c r="I21" s="737" t="s">
        <v>612</v>
      </c>
      <c r="J21" s="735"/>
      <c r="K21" s="736"/>
      <c r="L21" s="736"/>
      <c r="M21" s="736"/>
      <c r="N21" s="736"/>
      <c r="O21" s="736"/>
      <c r="P21" s="736"/>
      <c r="Q21" s="767" t="s">
        <v>612</v>
      </c>
      <c r="R21" s="737"/>
      <c r="S21" s="735"/>
      <c r="T21" s="737"/>
      <c r="U21" s="67"/>
      <c r="V21" s="69"/>
    </row>
    <row r="22" spans="2:22" x14ac:dyDescent="0.25">
      <c r="B22" s="28"/>
      <c r="C22" s="28"/>
      <c r="D22" s="28"/>
      <c r="E22" s="752"/>
      <c r="F22" s="752"/>
      <c r="G22" s="752"/>
      <c r="H22" s="766"/>
      <c r="I22" s="752"/>
      <c r="J22" s="752"/>
      <c r="K22" s="752"/>
      <c r="L22" s="752"/>
      <c r="M22" s="752"/>
      <c r="N22" s="752"/>
      <c r="O22" s="752"/>
      <c r="P22" s="752"/>
      <c r="Q22" s="766"/>
      <c r="R22" s="752"/>
    </row>
    <row r="23" spans="2:22" x14ac:dyDescent="0.25">
      <c r="B23" s="90"/>
      <c r="C23" s="90"/>
      <c r="D23" s="90"/>
      <c r="E23" s="83"/>
      <c r="F23" s="83"/>
      <c r="G23" s="83"/>
      <c r="H23" s="83"/>
      <c r="I23" s="83"/>
      <c r="J23" s="83"/>
      <c r="K23" s="83"/>
      <c r="L23" s="83"/>
      <c r="M23" s="83"/>
      <c r="N23" s="83"/>
      <c r="O23" s="83"/>
      <c r="P23" s="83"/>
      <c r="Q23" s="83"/>
      <c r="R23" s="83"/>
    </row>
    <row r="24" spans="2:22" x14ac:dyDescent="0.25">
      <c r="B24" s="236" t="s">
        <v>101</v>
      </c>
      <c r="C24" s="433"/>
      <c r="D24" s="433"/>
      <c r="E24" s="242"/>
      <c r="F24" s="242"/>
      <c r="G24" s="242"/>
      <c r="H24" s="242"/>
      <c r="I24" s="243"/>
      <c r="J24" s="83"/>
      <c r="K24" s="83"/>
      <c r="L24" s="83"/>
      <c r="M24" s="83"/>
      <c r="N24" s="83"/>
      <c r="O24" s="83"/>
      <c r="P24" s="83"/>
      <c r="Q24" s="83"/>
      <c r="R24" s="83"/>
    </row>
    <row r="25" spans="2:22" x14ac:dyDescent="0.25">
      <c r="B25" s="781" t="s">
        <v>611</v>
      </c>
      <c r="C25" s="780" t="s">
        <v>616</v>
      </c>
      <c r="D25" s="237"/>
      <c r="E25" s="717"/>
      <c r="F25" s="717"/>
      <c r="G25" s="717"/>
      <c r="H25" s="717"/>
      <c r="I25" s="718"/>
      <c r="J25" s="766"/>
      <c r="K25" s="83"/>
      <c r="L25" s="83"/>
      <c r="M25" s="83"/>
      <c r="N25" s="83"/>
      <c r="O25" s="83"/>
      <c r="P25" s="83"/>
      <c r="Q25" s="83"/>
      <c r="R25" s="83"/>
      <c r="S25" s="83"/>
    </row>
    <row r="26" spans="2:22" x14ac:dyDescent="0.25">
      <c r="B26" s="781" t="s">
        <v>612</v>
      </c>
      <c r="C26" s="37" t="s">
        <v>33</v>
      </c>
      <c r="D26" s="28"/>
      <c r="E26" s="78"/>
      <c r="F26" s="78"/>
      <c r="G26" s="78"/>
      <c r="H26" s="78"/>
      <c r="I26" s="241"/>
      <c r="J26" s="766"/>
      <c r="K26" s="83"/>
      <c r="L26" s="83"/>
      <c r="M26" s="83"/>
      <c r="N26" s="766"/>
      <c r="O26" s="83"/>
      <c r="P26" s="83"/>
      <c r="Q26" s="83"/>
      <c r="R26" s="83"/>
      <c r="S26" s="83"/>
    </row>
    <row r="27" spans="2:22" ht="15" customHeight="1" x14ac:dyDescent="0.25">
      <c r="B27" s="782" t="s">
        <v>607</v>
      </c>
      <c r="C27" s="37" t="s">
        <v>617</v>
      </c>
      <c r="D27" s="28"/>
      <c r="E27" s="78"/>
      <c r="F27" s="78"/>
      <c r="G27" s="78"/>
      <c r="H27" s="78"/>
      <c r="I27" s="241"/>
      <c r="J27" s="766"/>
      <c r="K27" s="83"/>
      <c r="L27" s="83"/>
      <c r="M27" s="83"/>
      <c r="N27" s="83"/>
      <c r="O27" s="83"/>
      <c r="P27" s="83"/>
      <c r="Q27" s="83"/>
      <c r="S27" s="83"/>
    </row>
    <row r="28" spans="2:22" x14ac:dyDescent="0.25">
      <c r="B28" s="782" t="s">
        <v>609</v>
      </c>
      <c r="C28" s="37" t="s">
        <v>20</v>
      </c>
      <c r="D28" s="28"/>
      <c r="E28" s="78"/>
      <c r="F28" s="78"/>
      <c r="G28" s="78"/>
      <c r="H28" s="78"/>
      <c r="I28" s="241"/>
      <c r="J28" s="83"/>
      <c r="K28" s="83"/>
      <c r="L28" s="83"/>
      <c r="M28" s="83"/>
      <c r="N28" s="83"/>
      <c r="O28" s="83"/>
      <c r="P28" s="83"/>
      <c r="Q28" s="83"/>
      <c r="S28" s="83"/>
    </row>
    <row r="29" spans="2:22" x14ac:dyDescent="0.25">
      <c r="B29" s="782" t="s">
        <v>610</v>
      </c>
      <c r="C29" s="37" t="s">
        <v>34</v>
      </c>
      <c r="D29" s="69"/>
      <c r="E29" s="78"/>
      <c r="F29" s="78"/>
      <c r="G29" s="78"/>
      <c r="H29" s="78"/>
      <c r="I29" s="241"/>
      <c r="J29" s="766"/>
      <c r="K29" s="83"/>
      <c r="L29" s="83"/>
      <c r="M29" s="83"/>
      <c r="N29" s="83"/>
      <c r="O29" s="83"/>
      <c r="P29" s="78"/>
      <c r="Q29" s="78"/>
    </row>
    <row r="30" spans="2:22" x14ac:dyDescent="0.25">
      <c r="B30" s="782" t="s">
        <v>615</v>
      </c>
      <c r="C30" s="37" t="s">
        <v>619</v>
      </c>
      <c r="D30" s="69"/>
      <c r="E30" s="78"/>
      <c r="F30" s="78"/>
      <c r="G30" s="78"/>
      <c r="H30" s="78"/>
      <c r="I30" s="241"/>
      <c r="J30" s="766"/>
      <c r="K30" s="83"/>
      <c r="L30" s="83"/>
      <c r="M30" s="83"/>
      <c r="N30" s="83"/>
      <c r="O30" s="83"/>
      <c r="P30" s="78"/>
      <c r="Q30" s="78"/>
    </row>
    <row r="31" spans="2:22" x14ac:dyDescent="0.25">
      <c r="B31" s="782" t="s">
        <v>608</v>
      </c>
      <c r="C31" s="90" t="s">
        <v>32</v>
      </c>
      <c r="D31" s="69"/>
      <c r="E31" s="78"/>
      <c r="F31" s="78"/>
      <c r="G31" s="78"/>
      <c r="H31" s="78"/>
      <c r="I31" s="241"/>
      <c r="J31" s="766"/>
      <c r="K31" s="83"/>
      <c r="L31" s="83"/>
      <c r="M31" s="83"/>
      <c r="N31" s="83"/>
      <c r="O31" s="83"/>
      <c r="P31" s="78"/>
      <c r="Q31" s="78"/>
    </row>
    <row r="32" spans="2:22" x14ac:dyDescent="0.25">
      <c r="B32" s="782" t="s">
        <v>614</v>
      </c>
      <c r="C32" s="90" t="s">
        <v>618</v>
      </c>
      <c r="D32" s="69"/>
      <c r="E32" s="78"/>
      <c r="F32" s="78"/>
      <c r="G32" s="78"/>
      <c r="H32" s="78"/>
      <c r="I32" s="241"/>
      <c r="J32" s="83"/>
      <c r="K32" s="83"/>
      <c r="L32" s="83"/>
      <c r="M32" s="83"/>
      <c r="N32" s="83"/>
      <c r="O32" s="83"/>
      <c r="P32" s="83"/>
      <c r="Q32" s="83"/>
    </row>
    <row r="33" spans="2:17" x14ac:dyDescent="0.25">
      <c r="B33" s="783"/>
      <c r="C33" s="779" t="s">
        <v>620</v>
      </c>
      <c r="D33" s="69"/>
      <c r="E33" s="78"/>
      <c r="F33" s="78"/>
      <c r="G33" s="78"/>
      <c r="H33" s="78"/>
      <c r="I33" s="241"/>
      <c r="J33" s="83"/>
      <c r="K33" s="83"/>
      <c r="L33" s="83"/>
      <c r="M33" s="83"/>
      <c r="N33" s="83"/>
      <c r="O33" s="83"/>
      <c r="P33" s="83"/>
      <c r="Q33" s="83"/>
    </row>
    <row r="34" spans="2:17" x14ac:dyDescent="0.25">
      <c r="B34" s="715" t="s">
        <v>433</v>
      </c>
      <c r="C34" s="716" t="s">
        <v>630</v>
      </c>
      <c r="D34" s="784"/>
      <c r="E34" s="784"/>
      <c r="F34" s="784"/>
      <c r="G34" s="784"/>
      <c r="H34" s="784"/>
      <c r="I34" s="785"/>
    </row>
  </sheetData>
  <mergeCells count="3">
    <mergeCell ref="D6:I6"/>
    <mergeCell ref="J6:R6"/>
    <mergeCell ref="S6:T6"/>
  </mergeCells>
  <conditionalFormatting sqref="B25:B32">
    <cfRule type="cellIs" dxfId="391" priority="7" operator="equal">
      <formula>" -*"</formula>
    </cfRule>
    <cfRule type="cellIs" dxfId="390" priority="8" operator="equal">
      <formula>" +*"</formula>
    </cfRule>
    <cfRule type="cellIs" dxfId="389" priority="9" operator="equal">
      <formula>" -"</formula>
    </cfRule>
    <cfRule type="cellIs" dxfId="388" priority="10" operator="equal">
      <formula>" - -"</formula>
    </cfRule>
    <cfRule type="cellIs" dxfId="387" priority="11" operator="equal">
      <formula>" - -*"</formula>
    </cfRule>
    <cfRule type="cellIs" dxfId="386" priority="12" operator="equal">
      <formula>" +"</formula>
    </cfRule>
    <cfRule type="cellIs" dxfId="385" priority="13" operator="equal">
      <formula>" ++"</formula>
    </cfRule>
    <cfRule type="cellIs" dxfId="384" priority="14" operator="equal">
      <formula>" ++*"</formula>
    </cfRule>
    <cfRule type="containsText" dxfId="383" priority="15" operator="containsText" text=" -ve*">
      <formula>NOT(ISERROR(SEARCH(" -ve*",B25)))</formula>
    </cfRule>
    <cfRule type="cellIs" dxfId="382" priority="16" operator="equal">
      <formula>" -ve"</formula>
    </cfRule>
  </conditionalFormatting>
  <conditionalFormatting sqref="B27:B32">
    <cfRule type="containsText" dxfId="381" priority="17" operator="containsText" text=" +ve">
      <formula>NOT(ISERROR(SEARCH(" +ve",B27)))</formula>
    </cfRule>
  </conditionalFormatting>
  <conditionalFormatting sqref="B25:D26">
    <cfRule type="containsText" dxfId="380" priority="377" operator="containsText" text=" +ve">
      <formula>NOT(ISERROR(SEARCH(" +ve",B25)))</formula>
    </cfRule>
  </conditionalFormatting>
  <conditionalFormatting sqref="C27">
    <cfRule type="containsText" dxfId="379" priority="366" operator="containsText" text=" +ve">
      <formula>NOT(ISERROR(SEARCH(" +ve",C27)))</formula>
    </cfRule>
  </conditionalFormatting>
  <conditionalFormatting sqref="C29">
    <cfRule type="containsText" dxfId="378" priority="31" operator="containsText" text=" -ve">
      <formula>NOT(ISERROR(SEARCH(" -ve",C29)))</formula>
    </cfRule>
  </conditionalFormatting>
  <conditionalFormatting sqref="C30:C32">
    <cfRule type="containsText" dxfId="377" priority="18" operator="containsText" text=" +ve">
      <formula>NOT(ISERROR(SEARCH(" +ve",C30)))</formula>
    </cfRule>
  </conditionalFormatting>
  <conditionalFormatting sqref="C8:D11">
    <cfRule type="containsText" dxfId="376" priority="338" operator="containsText" text=" -ve*">
      <formula>NOT(ISERROR(SEARCH(" -ve*",C8)))</formula>
    </cfRule>
    <cfRule type="cellIs" dxfId="375" priority="339" operator="equal">
      <formula>" -ve"</formula>
    </cfRule>
    <cfRule type="containsText" dxfId="374" priority="340" operator="containsText" text=" +ve">
      <formula>NOT(ISERROR(SEARCH(" +ve",C8)))</formula>
    </cfRule>
  </conditionalFormatting>
  <conditionalFormatting sqref="C12:G21 D11:G11 H11:H21 E22">
    <cfRule type="containsText" dxfId="373" priority="441" operator="containsText" text=" -ve*">
      <formula>NOT(ISERROR(SEARCH(" -ve*",C11)))</formula>
    </cfRule>
  </conditionalFormatting>
  <conditionalFormatting sqref="C8:R21">
    <cfRule type="cellIs" dxfId="372" priority="319" operator="equal">
      <formula>" -*"</formula>
    </cfRule>
    <cfRule type="cellIs" dxfId="371" priority="320" operator="equal">
      <formula>" +*"</formula>
    </cfRule>
    <cfRule type="cellIs" dxfId="370" priority="321" operator="equal">
      <formula>" -"</formula>
    </cfRule>
    <cfRule type="cellIs" dxfId="369" priority="322" operator="equal">
      <formula>" - -"</formula>
    </cfRule>
    <cfRule type="cellIs" dxfId="368" priority="323" operator="equal">
      <formula>" - -*"</formula>
    </cfRule>
    <cfRule type="cellIs" dxfId="367" priority="324" operator="equal">
      <formula>" +"</formula>
    </cfRule>
    <cfRule type="cellIs" dxfId="366" priority="325" operator="equal">
      <formula>" ++"</formula>
    </cfRule>
    <cfRule type="cellIs" dxfId="365" priority="326" operator="equal">
      <formula>" ++*"</formula>
    </cfRule>
  </conditionalFormatting>
  <conditionalFormatting sqref="D14:D15">
    <cfRule type="containsText" dxfId="364" priority="313" operator="containsText" text=" -ve*">
      <formula>NOT(ISERROR(SEARCH(" -ve*",D14)))</formula>
    </cfRule>
    <cfRule type="cellIs" dxfId="363" priority="314" operator="equal">
      <formula>" -ve"</formula>
    </cfRule>
    <cfRule type="containsText" dxfId="362" priority="315" operator="containsText" text=" +ve">
      <formula>NOT(ISERROR(SEARCH(" +ve",D14)))</formula>
    </cfRule>
  </conditionalFormatting>
  <conditionalFormatting sqref="D17">
    <cfRule type="containsText" dxfId="361" priority="310" operator="containsText" text=" -ve*">
      <formula>NOT(ISERROR(SEARCH(" -ve*",D17)))</formula>
    </cfRule>
    <cfRule type="cellIs" dxfId="360" priority="311" operator="equal">
      <formula>" -ve"</formula>
    </cfRule>
    <cfRule type="containsText" dxfId="359" priority="312" operator="containsText" text=" +ve">
      <formula>NOT(ISERROR(SEARCH(" +ve",D17)))</formula>
    </cfRule>
  </conditionalFormatting>
  <conditionalFormatting sqref="D27 C28:D28">
    <cfRule type="containsText" dxfId="358" priority="444" operator="containsText" text=" -ve">
      <formula>NOT(ISERROR(SEARCH(" -ve",C27)))</formula>
    </cfRule>
  </conditionalFormatting>
  <conditionalFormatting sqref="D11:G11 H11:H21 C12:G21 E22">
    <cfRule type="cellIs" dxfId="357" priority="442" operator="equal">
      <formula>" -ve"</formula>
    </cfRule>
    <cfRule type="containsText" dxfId="356" priority="443" operator="containsText" text=" +ve">
      <formula>NOT(ISERROR(SEARCH(" +ve",C11)))</formula>
    </cfRule>
  </conditionalFormatting>
  <conditionalFormatting sqref="E13">
    <cfRule type="cellIs" dxfId="355" priority="400" operator="equal">
      <formula>" -*"</formula>
    </cfRule>
    <cfRule type="cellIs" dxfId="354" priority="401" operator="equal">
      <formula>" +*"</formula>
    </cfRule>
    <cfRule type="cellIs" dxfId="353" priority="402" operator="equal">
      <formula>" -"</formula>
    </cfRule>
    <cfRule type="cellIs" dxfId="352" priority="403" operator="equal">
      <formula>" - -"</formula>
    </cfRule>
    <cfRule type="cellIs" dxfId="351" priority="404" operator="equal">
      <formula>" - -*"</formula>
    </cfRule>
    <cfRule type="cellIs" dxfId="350" priority="405" operator="equal">
      <formula>" +"</formula>
    </cfRule>
    <cfRule type="cellIs" dxfId="349" priority="406" operator="equal">
      <formula>" ++"</formula>
    </cfRule>
    <cfRule type="cellIs" dxfId="348" priority="407" operator="equal">
      <formula>" ++*"</formula>
    </cfRule>
  </conditionalFormatting>
  <conditionalFormatting sqref="E15">
    <cfRule type="cellIs" dxfId="347" priority="392" operator="equal">
      <formula>" -*"</formula>
    </cfRule>
    <cfRule type="cellIs" dxfId="346" priority="393" operator="equal">
      <formula>" +*"</formula>
    </cfRule>
    <cfRule type="cellIs" dxfId="345" priority="394" operator="equal">
      <formula>" -"</formula>
    </cfRule>
    <cfRule type="cellIs" dxfId="344" priority="395" operator="equal">
      <formula>" - -"</formula>
    </cfRule>
    <cfRule type="cellIs" dxfId="343" priority="396" operator="equal">
      <formula>" - -*"</formula>
    </cfRule>
    <cfRule type="cellIs" dxfId="342" priority="397" operator="equal">
      <formula>" +"</formula>
    </cfRule>
    <cfRule type="cellIs" dxfId="341" priority="398" operator="equal">
      <formula>" ++"</formula>
    </cfRule>
    <cfRule type="cellIs" dxfId="340" priority="399" operator="equal">
      <formula>" ++*"</formula>
    </cfRule>
  </conditionalFormatting>
  <conditionalFormatting sqref="E8:F10">
    <cfRule type="containsText" dxfId="339" priority="416" operator="containsText" text=" -ve*">
      <formula>NOT(ISERROR(SEARCH(" -ve*",E8)))</formula>
    </cfRule>
    <cfRule type="cellIs" dxfId="338" priority="417" operator="equal">
      <formula>" -ve"</formula>
    </cfRule>
    <cfRule type="containsText" dxfId="337" priority="418" operator="containsText" text=" +ve">
      <formula>NOT(ISERROR(SEARCH(" +ve",E8)))</formula>
    </cfRule>
  </conditionalFormatting>
  <conditionalFormatting sqref="G21">
    <cfRule type="containsText" dxfId="336" priority="4" operator="containsText" text=" -ve*">
      <formula>NOT(ISERROR(SEARCH(" -ve*",G21)))</formula>
    </cfRule>
    <cfRule type="cellIs" dxfId="335" priority="5" operator="equal">
      <formula>" -ve"</formula>
    </cfRule>
    <cfRule type="containsText" dxfId="334" priority="6" operator="containsText" text=" +ve">
      <formula>NOT(ISERROR(SEARCH(" +ve",G21)))</formula>
    </cfRule>
  </conditionalFormatting>
  <conditionalFormatting sqref="G8:H11">
    <cfRule type="containsText" dxfId="333" priority="389" operator="containsText" text=" -ve*">
      <formula>NOT(ISERROR(SEARCH(" -ve*",G8)))</formula>
    </cfRule>
    <cfRule type="cellIs" dxfId="332" priority="390" operator="equal">
      <formula>" -ve"</formula>
    </cfRule>
    <cfRule type="containsText" dxfId="331" priority="391" operator="containsText" text=" +ve">
      <formula>NOT(ISERROR(SEARCH(" +ve",G8)))</formula>
    </cfRule>
  </conditionalFormatting>
  <conditionalFormatting sqref="H10">
    <cfRule type="containsText" dxfId="330" priority="157" operator="containsText" text=" -ve*">
      <formula>NOT(ISERROR(SEARCH(" -ve*",H10)))</formula>
    </cfRule>
    <cfRule type="cellIs" dxfId="329" priority="158" operator="equal">
      <formula>" -ve"</formula>
    </cfRule>
    <cfRule type="containsText" dxfId="328" priority="159" operator="containsText" text=" +ve">
      <formula>NOT(ISERROR(SEARCH(" +ve",H10)))</formula>
    </cfRule>
    <cfRule type="containsText" dxfId="327" priority="160" operator="containsText" text=" -ve*">
      <formula>NOT(ISERROR(SEARCH(" -ve*",H10)))</formula>
    </cfRule>
    <cfRule type="cellIs" dxfId="326" priority="161" operator="equal">
      <formula>" -ve"</formula>
    </cfRule>
    <cfRule type="containsText" dxfId="325" priority="162" operator="containsText" text=" +ve">
      <formula>NOT(ISERROR(SEARCH(" +ve",H10)))</formula>
    </cfRule>
    <cfRule type="containsText" dxfId="324" priority="163" operator="containsText" text=" -ve*">
      <formula>NOT(ISERROR(SEARCH(" -ve*",H10)))</formula>
    </cfRule>
    <cfRule type="cellIs" dxfId="323" priority="164" operator="equal">
      <formula>" -ve"</formula>
    </cfRule>
    <cfRule type="containsText" dxfId="322" priority="165" operator="containsText" text=" +ve">
      <formula>NOT(ISERROR(SEARCH(" +ve",H10)))</formula>
    </cfRule>
    <cfRule type="containsText" dxfId="321" priority="166" operator="containsText" text=" -ve*">
      <formula>NOT(ISERROR(SEARCH(" -ve*",H10)))</formula>
    </cfRule>
    <cfRule type="cellIs" dxfId="320" priority="167" operator="equal">
      <formula>" -ve"</formula>
    </cfRule>
    <cfRule type="containsText" dxfId="319" priority="168" operator="containsText" text=" +ve">
      <formula>NOT(ISERROR(SEARCH(" +ve",H10)))</formula>
    </cfRule>
  </conditionalFormatting>
  <conditionalFormatting sqref="H10:H11">
    <cfRule type="containsText" dxfId="318" priority="238" operator="containsText" text=" -ve*">
      <formula>NOT(ISERROR(SEARCH(" -ve*",H10)))</formula>
    </cfRule>
    <cfRule type="cellIs" dxfId="317" priority="239" operator="equal">
      <formula>" -ve"</formula>
    </cfRule>
    <cfRule type="containsText" dxfId="316" priority="240" operator="containsText" text=" +ve">
      <formula>NOT(ISERROR(SEARCH(" +ve",H10)))</formula>
    </cfRule>
  </conditionalFormatting>
  <conditionalFormatting sqref="H14:H17">
    <cfRule type="containsText" dxfId="315" priority="256" operator="containsText" text=" -ve*">
      <formula>NOT(ISERROR(SEARCH(" -ve*",H14)))</formula>
    </cfRule>
    <cfRule type="cellIs" dxfId="314" priority="257" operator="equal">
      <formula>" -ve"</formula>
    </cfRule>
    <cfRule type="containsText" dxfId="313" priority="258" operator="containsText" text=" +ve">
      <formula>NOT(ISERROR(SEARCH(" +ve",H14)))</formula>
    </cfRule>
  </conditionalFormatting>
  <conditionalFormatting sqref="H20">
    <cfRule type="containsText" dxfId="312" priority="241" operator="containsText" text=" -ve*">
      <formula>NOT(ISERROR(SEARCH(" -ve*",H20)))</formula>
    </cfRule>
    <cfRule type="cellIs" dxfId="311" priority="242" operator="equal">
      <formula>" -ve"</formula>
    </cfRule>
    <cfRule type="containsText" dxfId="310" priority="243" operator="containsText" text=" +ve">
      <formula>NOT(ISERROR(SEARCH(" +ve",H20)))</formula>
    </cfRule>
    <cfRule type="containsText" dxfId="309" priority="250" operator="containsText" text=" -ve*">
      <formula>NOT(ISERROR(SEARCH(" -ve*",H20)))</formula>
    </cfRule>
    <cfRule type="cellIs" dxfId="308" priority="251" operator="equal">
      <formula>" -ve"</formula>
    </cfRule>
    <cfRule type="containsText" dxfId="307" priority="252" operator="containsText" text=" +ve">
      <formula>NOT(ISERROR(SEARCH(" +ve",H20)))</formula>
    </cfRule>
  </conditionalFormatting>
  <conditionalFormatting sqref="H20:H21">
    <cfRule type="containsText" dxfId="306" priority="244" operator="containsText" text=" -ve*">
      <formula>NOT(ISERROR(SEARCH(" -ve*",H20)))</formula>
    </cfRule>
    <cfRule type="cellIs" dxfId="305" priority="245" operator="equal">
      <formula>" -ve"</formula>
    </cfRule>
    <cfRule type="containsText" dxfId="304" priority="246" operator="containsText" text=" +ve">
      <formula>NOT(ISERROR(SEARCH(" +ve",H20)))</formula>
    </cfRule>
  </conditionalFormatting>
  <conditionalFormatting sqref="H8:I8">
    <cfRule type="containsText" dxfId="303" priority="235" operator="containsText" text=" -ve*">
      <formula>NOT(ISERROR(SEARCH(" -ve*",H8)))</formula>
    </cfRule>
    <cfRule type="cellIs" dxfId="302" priority="236" operator="equal">
      <formula>" -ve"</formula>
    </cfRule>
    <cfRule type="containsText" dxfId="301" priority="237" operator="containsText" text=" +ve">
      <formula>NOT(ISERROR(SEARCH(" +ve",H8)))</formula>
    </cfRule>
  </conditionalFormatting>
  <conditionalFormatting sqref="H10:I10">
    <cfRule type="cellIs" dxfId="300" priority="169" operator="equal">
      <formula>" -ve"</formula>
    </cfRule>
    <cfRule type="containsText" dxfId="299" priority="170" operator="containsText" text=" -ve*">
      <formula>NOT(ISERROR(SEARCH(" -ve*",H10)))</formula>
    </cfRule>
    <cfRule type="containsText" dxfId="298" priority="171" operator="containsText" text=" +ve">
      <formula>NOT(ISERROR(SEARCH(" +ve",H10)))</formula>
    </cfRule>
  </conditionalFormatting>
  <conditionalFormatting sqref="H14:I17">
    <cfRule type="containsText" dxfId="297" priority="193" operator="containsText" text=" -ve*">
      <formula>NOT(ISERROR(SEARCH(" -ve*",H14)))</formula>
    </cfRule>
    <cfRule type="cellIs" dxfId="296" priority="194" operator="equal">
      <formula>" -ve"</formula>
    </cfRule>
    <cfRule type="containsText" dxfId="295" priority="195" operator="containsText" text=" +ve">
      <formula>NOT(ISERROR(SEARCH(" +ve",H14)))</formula>
    </cfRule>
  </conditionalFormatting>
  <conditionalFormatting sqref="I8">
    <cfRule type="containsText" dxfId="294" priority="232" operator="containsText" text=" -ve*">
      <formula>NOT(ISERROR(SEARCH(" -ve*",I8)))</formula>
    </cfRule>
    <cfRule type="cellIs" dxfId="293" priority="233" operator="equal">
      <formula>" -ve"</formula>
    </cfRule>
    <cfRule type="containsText" dxfId="292" priority="234" operator="containsText" text=" +ve">
      <formula>NOT(ISERROR(SEARCH(" +ve",I8)))</formula>
    </cfRule>
  </conditionalFormatting>
  <conditionalFormatting sqref="I10">
    <cfRule type="containsText" dxfId="291" priority="223" operator="containsText" text=" -ve*">
      <formula>NOT(ISERROR(SEARCH(" -ve*",I10)))</formula>
    </cfRule>
    <cfRule type="cellIs" dxfId="290" priority="224" operator="equal">
      <formula>" -ve"</formula>
    </cfRule>
    <cfRule type="containsText" dxfId="289" priority="225" operator="containsText" text=" +ve">
      <formula>NOT(ISERROR(SEARCH(" +ve",I10)))</formula>
    </cfRule>
    <cfRule type="containsText" dxfId="288" priority="226" operator="containsText" text=" -ve*">
      <formula>NOT(ISERROR(SEARCH(" -ve*",I10)))</formula>
    </cfRule>
    <cfRule type="cellIs" dxfId="287" priority="227" operator="equal">
      <formula>" -ve"</formula>
    </cfRule>
    <cfRule type="containsText" dxfId="286" priority="228" operator="containsText" text=" +ve">
      <formula>NOT(ISERROR(SEARCH(" +ve",I10)))</formula>
    </cfRule>
    <cfRule type="containsText" dxfId="285" priority="229" operator="containsText" text=" -ve*">
      <formula>NOT(ISERROR(SEARCH(" -ve*",I10)))</formula>
    </cfRule>
    <cfRule type="cellIs" dxfId="284" priority="230" operator="equal">
      <formula>" -ve"</formula>
    </cfRule>
    <cfRule type="containsText" dxfId="283" priority="231" operator="containsText" text=" +ve">
      <formula>NOT(ISERROR(SEARCH(" +ve",I10)))</formula>
    </cfRule>
  </conditionalFormatting>
  <conditionalFormatting sqref="I12:I14">
    <cfRule type="containsText" dxfId="282" priority="211" operator="containsText" text=" -ve*">
      <formula>NOT(ISERROR(SEARCH(" -ve*",I12)))</formula>
    </cfRule>
    <cfRule type="cellIs" dxfId="281" priority="212" operator="equal">
      <formula>" -ve"</formula>
    </cfRule>
    <cfRule type="containsText" dxfId="280" priority="213" operator="containsText" text=" +ve">
      <formula>NOT(ISERROR(SEARCH(" +ve",I12)))</formula>
    </cfRule>
  </conditionalFormatting>
  <conditionalFormatting sqref="I14">
    <cfRule type="containsText" dxfId="279" priority="208" operator="containsText" text=" -ve*">
      <formula>NOT(ISERROR(SEARCH(" -ve*",I14)))</formula>
    </cfRule>
    <cfRule type="cellIs" dxfId="278" priority="209" operator="equal">
      <formula>" -ve"</formula>
    </cfRule>
    <cfRule type="containsText" dxfId="277" priority="210" operator="containsText" text=" +ve">
      <formula>NOT(ISERROR(SEARCH(" +ve",I14)))</formula>
    </cfRule>
  </conditionalFormatting>
  <conditionalFormatting sqref="I15">
    <cfRule type="containsText" dxfId="276" priority="184" operator="containsText" text=" -ve*">
      <formula>NOT(ISERROR(SEARCH(" -ve*",I15)))</formula>
    </cfRule>
    <cfRule type="cellIs" dxfId="275" priority="185" operator="equal">
      <formula>" -ve"</formula>
    </cfRule>
    <cfRule type="containsText" dxfId="274" priority="186" operator="containsText" text=" +ve">
      <formula>NOT(ISERROR(SEARCH(" +ve",I15)))</formula>
    </cfRule>
    <cfRule type="containsText" dxfId="273" priority="187" operator="containsText" text=" -ve*">
      <formula>NOT(ISERROR(SEARCH(" -ve*",I15)))</formula>
    </cfRule>
    <cfRule type="cellIs" dxfId="272" priority="188" operator="equal">
      <formula>" -ve"</formula>
    </cfRule>
    <cfRule type="containsText" dxfId="271" priority="189" operator="containsText" text=" +ve">
      <formula>NOT(ISERROR(SEARCH(" +ve",I15)))</formula>
    </cfRule>
    <cfRule type="containsText" dxfId="270" priority="190" operator="containsText" text=" -ve*">
      <formula>NOT(ISERROR(SEARCH(" -ve*",I15)))</formula>
    </cfRule>
    <cfRule type="cellIs" dxfId="269" priority="191" operator="equal">
      <formula>" -ve"</formula>
    </cfRule>
    <cfRule type="containsText" dxfId="268" priority="192" operator="containsText" text=" +ve">
      <formula>NOT(ISERROR(SEARCH(" +ve",I15)))</formula>
    </cfRule>
  </conditionalFormatting>
  <conditionalFormatting sqref="I16:I17">
    <cfRule type="containsText" dxfId="267" priority="199" operator="containsText" text=" -ve*">
      <formula>NOT(ISERROR(SEARCH(" -ve*",I16)))</formula>
    </cfRule>
    <cfRule type="cellIs" dxfId="266" priority="200" operator="equal">
      <formula>" -ve"</formula>
    </cfRule>
    <cfRule type="containsText" dxfId="265" priority="201" operator="containsText" text=" +ve">
      <formula>NOT(ISERROR(SEARCH(" +ve",I16)))</formula>
    </cfRule>
  </conditionalFormatting>
  <conditionalFormatting sqref="I16:I18">
    <cfRule type="containsText" dxfId="264" priority="202" operator="containsText" text=" -ve*">
      <formula>NOT(ISERROR(SEARCH(" -ve*",I16)))</formula>
    </cfRule>
    <cfRule type="cellIs" dxfId="263" priority="203" operator="equal">
      <formula>" -ve"</formula>
    </cfRule>
    <cfRule type="containsText" dxfId="262" priority="204" operator="containsText" text=" +ve">
      <formula>NOT(ISERROR(SEARCH(" +ve",I16)))</formula>
    </cfRule>
  </conditionalFormatting>
  <conditionalFormatting sqref="I20:I21">
    <cfRule type="containsText" dxfId="261" priority="172" operator="containsText" text=" -ve*">
      <formula>NOT(ISERROR(SEARCH(" -ve*",I20)))</formula>
    </cfRule>
    <cfRule type="cellIs" dxfId="260" priority="173" operator="equal">
      <formula>" -ve"</formula>
    </cfRule>
    <cfRule type="containsText" dxfId="259" priority="174" operator="containsText" text=" +ve">
      <formula>NOT(ISERROR(SEARCH(" +ve",I20)))</formula>
    </cfRule>
    <cfRule type="containsText" dxfId="258" priority="175" operator="containsText" text=" -ve*">
      <formula>NOT(ISERROR(SEARCH(" -ve*",I20)))</formula>
    </cfRule>
    <cfRule type="cellIs" dxfId="257" priority="176" operator="equal">
      <formula>" -ve"</formula>
    </cfRule>
    <cfRule type="containsText" dxfId="256" priority="177" operator="containsText" text=" +ve">
      <formula>NOT(ISERROR(SEARCH(" +ve",I20)))</formula>
    </cfRule>
    <cfRule type="containsText" dxfId="255" priority="178" operator="containsText" text=" -ve*">
      <formula>NOT(ISERROR(SEARCH(" -ve*",I20)))</formula>
    </cfRule>
    <cfRule type="cellIs" dxfId="254" priority="179" operator="equal">
      <formula>" -ve"</formula>
    </cfRule>
    <cfRule type="containsText" dxfId="253" priority="180" operator="containsText" text=" +ve">
      <formula>NOT(ISERROR(SEARCH(" +ve",I20)))</formula>
    </cfRule>
    <cfRule type="containsText" dxfId="252" priority="181" operator="containsText" text=" -ve*">
      <formula>NOT(ISERROR(SEARCH(" -ve*",I20)))</formula>
    </cfRule>
    <cfRule type="cellIs" dxfId="251" priority="182" operator="equal">
      <formula>" -ve"</formula>
    </cfRule>
    <cfRule type="containsText" dxfId="250" priority="183" operator="containsText" text=" +ve">
      <formula>NOT(ISERROR(SEARCH(" +ve",I20)))</formula>
    </cfRule>
  </conditionalFormatting>
  <conditionalFormatting sqref="I8:R21">
    <cfRule type="containsText" dxfId="249" priority="327" operator="containsText" text=" -ve*">
      <formula>NOT(ISERROR(SEARCH(" -ve*",I8)))</formula>
    </cfRule>
    <cfRule type="containsText" dxfId="248" priority="329" operator="containsText" text=" +ve">
      <formula>NOT(ISERROR(SEARCH(" +ve",I8)))</formula>
    </cfRule>
  </conditionalFormatting>
  <conditionalFormatting sqref="I8:T21">
    <cfRule type="cellIs" dxfId="247" priority="308" operator="equal">
      <formula>" -ve"</formula>
    </cfRule>
  </conditionalFormatting>
  <conditionalFormatting sqref="O12">
    <cfRule type="containsText" dxfId="246" priority="1" operator="containsText" text=" -ve*">
      <formula>NOT(ISERROR(SEARCH(" -ve*",O12)))</formula>
    </cfRule>
    <cfRule type="cellIs" dxfId="245" priority="2" operator="equal">
      <formula>" -ve"</formula>
    </cfRule>
    <cfRule type="containsText" dxfId="244" priority="3" operator="containsText" text=" +ve">
      <formula>NOT(ISERROR(SEARCH(" +ve",O12)))</formula>
    </cfRule>
  </conditionalFormatting>
  <conditionalFormatting sqref="Q10">
    <cfRule type="containsText" dxfId="243" priority="154" operator="containsText" text=" -ve*">
      <formula>NOT(ISERROR(SEARCH(" -ve*",Q10)))</formula>
    </cfRule>
    <cfRule type="cellIs" dxfId="242" priority="155" operator="equal">
      <formula>" -ve"</formula>
    </cfRule>
    <cfRule type="containsText" dxfId="241" priority="156" operator="containsText" text=" +ve">
      <formula>NOT(ISERROR(SEARCH(" +ve",Q10)))</formula>
    </cfRule>
  </conditionalFormatting>
  <conditionalFormatting sqref="Q13">
    <cfRule type="containsText" dxfId="240" priority="151" operator="containsText" text=" -ve*">
      <formula>NOT(ISERROR(SEARCH(" -ve*",Q13)))</formula>
    </cfRule>
    <cfRule type="cellIs" dxfId="239" priority="152" operator="equal">
      <formula>" -ve"</formula>
    </cfRule>
    <cfRule type="containsText" dxfId="238" priority="153" operator="containsText" text=" +ve">
      <formula>NOT(ISERROR(SEARCH(" +ve",Q13)))</formula>
    </cfRule>
  </conditionalFormatting>
  <conditionalFormatting sqref="Q15:Q16">
    <cfRule type="containsText" dxfId="237" priority="145" operator="containsText" text=" -ve*">
      <formula>NOT(ISERROR(SEARCH(" -ve*",Q15)))</formula>
    </cfRule>
    <cfRule type="cellIs" dxfId="236" priority="146" operator="equal">
      <formula>" -ve"</formula>
    </cfRule>
    <cfRule type="containsText" dxfId="235" priority="147" operator="containsText" text=" +ve">
      <formula>NOT(ISERROR(SEARCH(" +ve",Q15)))</formula>
    </cfRule>
  </conditionalFormatting>
  <conditionalFormatting sqref="Q16">
    <cfRule type="containsText" dxfId="234" priority="139" operator="containsText" text=" -ve*">
      <formula>NOT(ISERROR(SEARCH(" -ve*",Q16)))</formula>
    </cfRule>
    <cfRule type="cellIs" dxfId="233" priority="140" operator="equal">
      <formula>" -ve"</formula>
    </cfRule>
    <cfRule type="containsText" dxfId="232" priority="141" operator="containsText" text=" +ve">
      <formula>NOT(ISERROR(SEARCH(" +ve",Q16)))</formula>
    </cfRule>
    <cfRule type="containsText" dxfId="231" priority="142" operator="containsText" text=" -ve*">
      <formula>NOT(ISERROR(SEARCH(" -ve*",Q16)))</formula>
    </cfRule>
    <cfRule type="cellIs" dxfId="230" priority="143" operator="equal">
      <formula>" -ve"</formula>
    </cfRule>
    <cfRule type="containsText" dxfId="229" priority="144" operator="containsText" text=" +ve">
      <formula>NOT(ISERROR(SEARCH(" +ve",Q16)))</formula>
    </cfRule>
  </conditionalFormatting>
  <conditionalFormatting sqref="S8:T21">
    <cfRule type="cellIs" dxfId="228" priority="299" operator="equal">
      <formula>" -*"</formula>
    </cfRule>
    <cfRule type="cellIs" dxfId="227" priority="300" operator="equal">
      <formula>" +*"</formula>
    </cfRule>
    <cfRule type="cellIs" dxfId="226" priority="301" operator="equal">
      <formula>" -"</formula>
    </cfRule>
    <cfRule type="cellIs" dxfId="225" priority="302" operator="equal">
      <formula>" - -"</formula>
    </cfRule>
    <cfRule type="cellIs" dxfId="224" priority="303" operator="equal">
      <formula>" - -*"</formula>
    </cfRule>
    <cfRule type="cellIs" dxfId="223" priority="304" operator="equal">
      <formula>" +"</formula>
    </cfRule>
    <cfRule type="cellIs" dxfId="222" priority="305" operator="equal">
      <formula>" ++"</formula>
    </cfRule>
    <cfRule type="cellIs" dxfId="221" priority="306" operator="equal">
      <formula>" ++*"</formula>
    </cfRule>
    <cfRule type="containsText" dxfId="220" priority="307" operator="containsText" text=" -ve*">
      <formula>NOT(ISERROR(SEARCH(" -ve*",S8)))</formula>
    </cfRule>
    <cfRule type="containsText" dxfId="219" priority="309" operator="containsText" text=" +ve">
      <formula>NOT(ISERROR(SEARCH(" +ve",S8)))</formula>
    </cfRule>
  </conditionalFormatting>
  <hyperlinks>
    <hyperlink ref="B2" location="TOC!A1" display="TOC" xr:uid="{00000000-0004-0000-1000-000000000000}"/>
  </hyperlinks>
  <pageMargins left="0.7" right="0.7" top="0.75" bottom="0.75" header="0.3" footer="0.3"/>
  <pageSetup paperSize="9" scale="49"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6EFF7"/>
  </sheetPr>
  <dimension ref="B1:W56"/>
  <sheetViews>
    <sheetView zoomScaleNormal="100" workbookViewId="0">
      <selection activeCell="B1" sqref="B1"/>
    </sheetView>
  </sheetViews>
  <sheetFormatPr defaultRowHeight="15" x14ac:dyDescent="0.25"/>
  <cols>
    <col min="1" max="1" width="4.85546875" style="67" customWidth="1"/>
    <col min="2" max="2" width="15.7109375" style="67" customWidth="1"/>
    <col min="3" max="3" width="14.7109375" style="67" customWidth="1"/>
    <col min="4" max="12" width="8.7109375" style="67" customWidth="1"/>
    <col min="13" max="13" width="14.85546875" style="67" customWidth="1"/>
    <col min="14" max="14" width="15" style="67" bestFit="1" customWidth="1"/>
    <col min="15" max="16384" width="9.140625" style="67"/>
  </cols>
  <sheetData>
    <row r="1" spans="2:15" x14ac:dyDescent="0.25">
      <c r="B1" s="68" t="s">
        <v>48</v>
      </c>
    </row>
    <row r="2" spans="2:15" x14ac:dyDescent="0.25">
      <c r="B2" s="68"/>
    </row>
    <row r="3" spans="2:15" ht="15.75" x14ac:dyDescent="0.25">
      <c r="B3" s="966" t="s">
        <v>801</v>
      </c>
      <c r="C3" s="966"/>
      <c r="D3" s="966"/>
      <c r="E3" s="966"/>
      <c r="F3" s="966"/>
      <c r="G3" s="966"/>
      <c r="H3" s="966"/>
      <c r="I3" s="966"/>
      <c r="J3" s="966"/>
      <c r="K3" s="966"/>
      <c r="L3" s="966"/>
      <c r="M3" s="966"/>
      <c r="O3" s="18"/>
    </row>
    <row r="4" spans="2:15" x14ac:dyDescent="0.25">
      <c r="B4" s="11"/>
      <c r="C4" s="11"/>
      <c r="D4" s="11"/>
      <c r="E4" s="11"/>
      <c r="F4" s="11"/>
      <c r="G4" s="11"/>
      <c r="H4" s="11"/>
      <c r="I4" s="11"/>
      <c r="J4" s="11"/>
      <c r="K4" s="11"/>
      <c r="L4" s="11"/>
      <c r="M4" s="11"/>
      <c r="N4" s="11"/>
      <c r="O4" s="11"/>
    </row>
    <row r="5" spans="2:15" ht="15" customHeight="1" x14ac:dyDescent="0.25">
      <c r="B5" s="973" t="s">
        <v>69</v>
      </c>
      <c r="C5" s="976" t="s">
        <v>525</v>
      </c>
      <c r="D5" s="978" t="s">
        <v>21</v>
      </c>
      <c r="E5" s="978"/>
      <c r="F5" s="976" t="s">
        <v>22</v>
      </c>
      <c r="G5" s="976"/>
      <c r="H5" s="976" t="s">
        <v>389</v>
      </c>
      <c r="I5" s="976" t="s">
        <v>23</v>
      </c>
      <c r="J5" s="976"/>
      <c r="K5" s="976" t="s">
        <v>24</v>
      </c>
      <c r="L5" s="976"/>
      <c r="M5" s="986" t="s">
        <v>282</v>
      </c>
      <c r="N5" s="983" t="s">
        <v>481</v>
      </c>
    </row>
    <row r="6" spans="2:15" ht="33.75" customHeight="1" x14ac:dyDescent="0.25">
      <c r="B6" s="974"/>
      <c r="C6" s="977"/>
      <c r="D6" s="979"/>
      <c r="E6" s="979"/>
      <c r="F6" s="981"/>
      <c r="G6" s="981"/>
      <c r="H6" s="977"/>
      <c r="I6" s="981"/>
      <c r="J6" s="981"/>
      <c r="K6" s="981"/>
      <c r="L6" s="981"/>
      <c r="M6" s="987"/>
      <c r="N6" s="984"/>
      <c r="O6" s="99"/>
    </row>
    <row r="7" spans="2:15" x14ac:dyDescent="0.25">
      <c r="B7" s="974"/>
      <c r="C7" s="177" t="s">
        <v>4</v>
      </c>
      <c r="D7" s="177" t="s">
        <v>5</v>
      </c>
      <c r="E7" s="177" t="s">
        <v>6</v>
      </c>
      <c r="F7" s="179" t="s">
        <v>5</v>
      </c>
      <c r="G7" s="179" t="s">
        <v>6</v>
      </c>
      <c r="H7" s="179" t="s">
        <v>6</v>
      </c>
      <c r="I7" s="179" t="s">
        <v>5</v>
      </c>
      <c r="J7" s="179" t="s">
        <v>6</v>
      </c>
      <c r="K7" s="179" t="s">
        <v>5</v>
      </c>
      <c r="L7" s="179" t="s">
        <v>6</v>
      </c>
      <c r="M7" s="987"/>
      <c r="N7" s="985"/>
    </row>
    <row r="8" spans="2:15" x14ac:dyDescent="0.25">
      <c r="B8" s="218" t="s">
        <v>7</v>
      </c>
      <c r="C8" s="320">
        <f>SUM(D8,F8,I8,K8)</f>
        <v>168</v>
      </c>
      <c r="D8" s="320">
        <v>161</v>
      </c>
      <c r="E8" s="522">
        <f t="shared" ref="E8:E21" si="0">D8/C8</f>
        <v>0.95833333333333337</v>
      </c>
      <c r="F8" s="320">
        <v>4</v>
      </c>
      <c r="G8" s="259">
        <f t="shared" ref="G8:G22" si="1">F8/C8</f>
        <v>2.3809523809523808E-2</v>
      </c>
      <c r="H8" s="523">
        <f t="shared" ref="H8:H23" si="2">$E8+$G8</f>
        <v>0.98214285714285721</v>
      </c>
      <c r="I8" s="320">
        <v>0</v>
      </c>
      <c r="J8" s="259">
        <f t="shared" ref="J8:J22" si="3">I8/C8</f>
        <v>0</v>
      </c>
      <c r="K8" s="320">
        <v>3</v>
      </c>
      <c r="L8" s="259">
        <f t="shared" ref="L8:L22" si="4">K8/C8</f>
        <v>1.7857142857142856E-2</v>
      </c>
      <c r="M8" s="652" t="s">
        <v>33</v>
      </c>
      <c r="N8" s="355" t="s">
        <v>33</v>
      </c>
    </row>
    <row r="9" spans="2:15" x14ac:dyDescent="0.25">
      <c r="B9" s="219" t="s">
        <v>8</v>
      </c>
      <c r="C9" s="121">
        <f t="shared" ref="C9:C21" si="5">SUM(D9,F9,I9,K9)</f>
        <v>179</v>
      </c>
      <c r="D9" s="121">
        <v>178</v>
      </c>
      <c r="E9" s="524">
        <f t="shared" si="0"/>
        <v>0.994413407821229</v>
      </c>
      <c r="F9" s="121">
        <v>1</v>
      </c>
      <c r="G9" s="42">
        <f t="shared" si="1"/>
        <v>5.5865921787709499E-3</v>
      </c>
      <c r="H9" s="513">
        <f t="shared" si="2"/>
        <v>1</v>
      </c>
      <c r="I9" s="121">
        <v>0</v>
      </c>
      <c r="J9" s="42">
        <f t="shared" si="3"/>
        <v>0</v>
      </c>
      <c r="K9" s="121">
        <v>0</v>
      </c>
      <c r="L9" s="42">
        <f t="shared" si="4"/>
        <v>0</v>
      </c>
      <c r="M9" s="107" t="s">
        <v>33</v>
      </c>
      <c r="N9" s="358" t="s">
        <v>33</v>
      </c>
    </row>
    <row r="10" spans="2:15" x14ac:dyDescent="0.25">
      <c r="B10" s="219" t="s">
        <v>9</v>
      </c>
      <c r="C10" s="121">
        <f t="shared" si="5"/>
        <v>216</v>
      </c>
      <c r="D10" s="121">
        <v>198</v>
      </c>
      <c r="E10" s="524">
        <f t="shared" si="0"/>
        <v>0.91666666666666663</v>
      </c>
      <c r="F10" s="121">
        <v>3</v>
      </c>
      <c r="G10" s="42">
        <f t="shared" si="1"/>
        <v>1.3888888888888888E-2</v>
      </c>
      <c r="H10" s="513">
        <f t="shared" si="2"/>
        <v>0.93055555555555547</v>
      </c>
      <c r="I10" s="121">
        <v>10</v>
      </c>
      <c r="J10" s="42">
        <f t="shared" si="3"/>
        <v>4.6296296296296294E-2</v>
      </c>
      <c r="K10" s="121">
        <v>5</v>
      </c>
      <c r="L10" s="42">
        <f t="shared" si="4"/>
        <v>2.3148148148148147E-2</v>
      </c>
      <c r="M10" s="107"/>
      <c r="N10" s="445"/>
    </row>
    <row r="11" spans="2:15" x14ac:dyDescent="0.25">
      <c r="B11" s="219" t="s">
        <v>10</v>
      </c>
      <c r="C11" s="121">
        <f t="shared" si="5"/>
        <v>202</v>
      </c>
      <c r="D11" s="121">
        <v>180</v>
      </c>
      <c r="E11" s="524">
        <f t="shared" si="0"/>
        <v>0.8910891089108911</v>
      </c>
      <c r="F11" s="121">
        <v>3</v>
      </c>
      <c r="G11" s="42">
        <f t="shared" si="1"/>
        <v>1.4851485148514851E-2</v>
      </c>
      <c r="H11" s="513">
        <f t="shared" si="2"/>
        <v>0.90594059405940597</v>
      </c>
      <c r="I11" s="121">
        <v>16</v>
      </c>
      <c r="J11" s="42">
        <f t="shared" si="3"/>
        <v>7.9207920792079209E-2</v>
      </c>
      <c r="K11" s="121">
        <v>3</v>
      </c>
      <c r="L11" s="42">
        <f t="shared" si="4"/>
        <v>1.4851485148514851E-2</v>
      </c>
      <c r="M11" s="107"/>
      <c r="N11" s="445"/>
    </row>
    <row r="12" spans="2:15" x14ac:dyDescent="0.25">
      <c r="B12" s="219" t="s">
        <v>11</v>
      </c>
      <c r="C12" s="121">
        <f t="shared" si="5"/>
        <v>283</v>
      </c>
      <c r="D12" s="121">
        <v>253</v>
      </c>
      <c r="E12" s="524">
        <f t="shared" si="0"/>
        <v>0.89399293286219084</v>
      </c>
      <c r="F12" s="121">
        <v>4</v>
      </c>
      <c r="G12" s="42">
        <f t="shared" si="1"/>
        <v>1.4134275618374558E-2</v>
      </c>
      <c r="H12" s="513">
        <f t="shared" si="2"/>
        <v>0.90812720848056538</v>
      </c>
      <c r="I12" s="121">
        <v>26</v>
      </c>
      <c r="J12" s="42">
        <f t="shared" si="3"/>
        <v>9.187279151943463E-2</v>
      </c>
      <c r="K12" s="121">
        <v>0</v>
      </c>
      <c r="L12" s="42">
        <f t="shared" si="4"/>
        <v>0</v>
      </c>
      <c r="M12" s="107"/>
      <c r="N12" s="445"/>
    </row>
    <row r="13" spans="2:15" x14ac:dyDescent="0.25">
      <c r="B13" s="219" t="s">
        <v>12</v>
      </c>
      <c r="C13" s="121">
        <f t="shared" si="5"/>
        <v>397</v>
      </c>
      <c r="D13" s="121">
        <v>320</v>
      </c>
      <c r="E13" s="524">
        <f t="shared" si="0"/>
        <v>0.80604534005037787</v>
      </c>
      <c r="F13" s="121">
        <v>21</v>
      </c>
      <c r="G13" s="42">
        <f t="shared" si="1"/>
        <v>5.2896725440806043E-2</v>
      </c>
      <c r="H13" s="513">
        <f t="shared" si="2"/>
        <v>0.8589420654911839</v>
      </c>
      <c r="I13" s="121">
        <v>51</v>
      </c>
      <c r="J13" s="42">
        <f t="shared" si="3"/>
        <v>0.12846347607052896</v>
      </c>
      <c r="K13" s="121">
        <v>5</v>
      </c>
      <c r="L13" s="42">
        <f t="shared" si="4"/>
        <v>1.2594458438287154E-2</v>
      </c>
      <c r="M13" s="107" t="s">
        <v>34</v>
      </c>
      <c r="N13" s="357" t="s">
        <v>32</v>
      </c>
    </row>
    <row r="14" spans="2:15" x14ac:dyDescent="0.25">
      <c r="B14" s="219" t="s">
        <v>55</v>
      </c>
      <c r="C14" s="121">
        <f t="shared" si="5"/>
        <v>218</v>
      </c>
      <c r="D14" s="121">
        <v>190</v>
      </c>
      <c r="E14" s="524">
        <f t="shared" si="0"/>
        <v>0.87155963302752293</v>
      </c>
      <c r="F14" s="121">
        <v>4</v>
      </c>
      <c r="G14" s="42">
        <f t="shared" si="1"/>
        <v>1.834862385321101E-2</v>
      </c>
      <c r="H14" s="513">
        <f t="shared" si="2"/>
        <v>0.88990825688073394</v>
      </c>
      <c r="I14" s="121">
        <v>18</v>
      </c>
      <c r="J14" s="42">
        <f t="shared" si="3"/>
        <v>8.2568807339449546E-2</v>
      </c>
      <c r="K14" s="121">
        <v>6</v>
      </c>
      <c r="L14" s="42">
        <f t="shared" si="4"/>
        <v>2.7522935779816515E-2</v>
      </c>
      <c r="M14" s="107"/>
      <c r="N14" s="357"/>
    </row>
    <row r="15" spans="2:15" x14ac:dyDescent="0.25">
      <c r="B15" s="219" t="s">
        <v>13</v>
      </c>
      <c r="C15" s="121">
        <f t="shared" si="5"/>
        <v>363</v>
      </c>
      <c r="D15" s="121">
        <v>341</v>
      </c>
      <c r="E15" s="524">
        <f t="shared" si="0"/>
        <v>0.93939393939393945</v>
      </c>
      <c r="F15" s="121">
        <v>4</v>
      </c>
      <c r="G15" s="42">
        <f t="shared" si="1"/>
        <v>1.1019283746556474E-2</v>
      </c>
      <c r="H15" s="513">
        <f t="shared" si="2"/>
        <v>0.95041322314049592</v>
      </c>
      <c r="I15" s="121">
        <v>15</v>
      </c>
      <c r="J15" s="42">
        <f t="shared" si="3"/>
        <v>4.1322314049586778E-2</v>
      </c>
      <c r="K15" s="121">
        <v>3</v>
      </c>
      <c r="L15" s="42">
        <f t="shared" si="4"/>
        <v>8.2644628099173556E-3</v>
      </c>
      <c r="M15" s="107" t="s">
        <v>434</v>
      </c>
      <c r="N15" s="390" t="s">
        <v>20</v>
      </c>
    </row>
    <row r="16" spans="2:15" x14ac:dyDescent="0.25">
      <c r="B16" s="219" t="s">
        <v>56</v>
      </c>
      <c r="C16" s="121">
        <f t="shared" si="5"/>
        <v>290</v>
      </c>
      <c r="D16" s="121">
        <v>249</v>
      </c>
      <c r="E16" s="524">
        <f t="shared" si="0"/>
        <v>0.85862068965517246</v>
      </c>
      <c r="F16" s="121">
        <v>5</v>
      </c>
      <c r="G16" s="42">
        <f t="shared" si="1"/>
        <v>1.7241379310344827E-2</v>
      </c>
      <c r="H16" s="513">
        <f t="shared" si="2"/>
        <v>0.87586206896551733</v>
      </c>
      <c r="I16" s="121">
        <v>36</v>
      </c>
      <c r="J16" s="42">
        <f t="shared" si="3"/>
        <v>0.12413793103448276</v>
      </c>
      <c r="K16" s="121">
        <v>0</v>
      </c>
      <c r="L16" s="42">
        <f t="shared" si="4"/>
        <v>0</v>
      </c>
      <c r="M16" s="107"/>
      <c r="N16" s="436" t="s">
        <v>34</v>
      </c>
    </row>
    <row r="17" spans="2:23" x14ac:dyDescent="0.25">
      <c r="B17" s="219" t="s">
        <v>57</v>
      </c>
      <c r="C17" s="121">
        <f t="shared" si="5"/>
        <v>100</v>
      </c>
      <c r="D17" s="121">
        <v>92</v>
      </c>
      <c r="E17" s="524">
        <f t="shared" si="0"/>
        <v>0.92</v>
      </c>
      <c r="F17" s="121">
        <v>1</v>
      </c>
      <c r="G17" s="42">
        <f t="shared" si="1"/>
        <v>0.01</v>
      </c>
      <c r="H17" s="513">
        <f t="shared" si="2"/>
        <v>0.93</v>
      </c>
      <c r="I17" s="121">
        <v>3</v>
      </c>
      <c r="J17" s="42">
        <f t="shared" si="3"/>
        <v>0.03</v>
      </c>
      <c r="K17" s="121">
        <v>4</v>
      </c>
      <c r="L17" s="42">
        <f t="shared" si="4"/>
        <v>0.04</v>
      </c>
      <c r="M17" s="107"/>
      <c r="N17" s="445"/>
    </row>
    <row r="18" spans="2:23" x14ac:dyDescent="0.25">
      <c r="B18" s="219" t="s">
        <v>58</v>
      </c>
      <c r="C18" s="121">
        <f t="shared" si="5"/>
        <v>198</v>
      </c>
      <c r="D18" s="121">
        <v>181</v>
      </c>
      <c r="E18" s="524">
        <f t="shared" si="0"/>
        <v>0.91414141414141414</v>
      </c>
      <c r="F18" s="121">
        <v>1</v>
      </c>
      <c r="G18" s="42">
        <f t="shared" si="1"/>
        <v>5.0505050505050509E-3</v>
      </c>
      <c r="H18" s="513">
        <f t="shared" si="2"/>
        <v>0.91919191919191923</v>
      </c>
      <c r="I18" s="121">
        <v>14</v>
      </c>
      <c r="J18" s="42">
        <f t="shared" si="3"/>
        <v>7.0707070707070704E-2</v>
      </c>
      <c r="K18" s="121">
        <v>2</v>
      </c>
      <c r="L18" s="42">
        <f t="shared" si="4"/>
        <v>1.0101010101010102E-2</v>
      </c>
      <c r="M18" s="107"/>
      <c r="N18" s="445"/>
    </row>
    <row r="19" spans="2:23" x14ac:dyDescent="0.25">
      <c r="B19" s="219" t="s">
        <v>59</v>
      </c>
      <c r="C19" s="121">
        <f t="shared" si="5"/>
        <v>377</v>
      </c>
      <c r="D19" s="121">
        <v>331</v>
      </c>
      <c r="E19" s="524">
        <f t="shared" si="0"/>
        <v>0.87798408488063662</v>
      </c>
      <c r="F19" s="121">
        <v>23</v>
      </c>
      <c r="G19" s="42">
        <f t="shared" si="1"/>
        <v>6.1007957559681698E-2</v>
      </c>
      <c r="H19" s="513">
        <f t="shared" si="2"/>
        <v>0.93899204244031831</v>
      </c>
      <c r="I19" s="121">
        <v>9</v>
      </c>
      <c r="J19" s="42">
        <f t="shared" si="3"/>
        <v>2.3872679045092837E-2</v>
      </c>
      <c r="K19" s="121">
        <v>14</v>
      </c>
      <c r="L19" s="42">
        <f t="shared" si="4"/>
        <v>3.7135278514588858E-2</v>
      </c>
      <c r="M19" s="107" t="s">
        <v>20</v>
      </c>
      <c r="N19" s="445"/>
    </row>
    <row r="20" spans="2:23" x14ac:dyDescent="0.25">
      <c r="B20" s="219" t="s">
        <v>14</v>
      </c>
      <c r="C20" s="121">
        <f t="shared" ref="C20" si="6">SUM(D20,F20,I20,K20)</f>
        <v>90</v>
      </c>
      <c r="D20" s="121">
        <v>88</v>
      </c>
      <c r="E20" s="524">
        <f t="shared" ref="E20" si="7">D20/C20</f>
        <v>0.97777777777777775</v>
      </c>
      <c r="F20" s="121">
        <v>0</v>
      </c>
      <c r="G20" s="42">
        <f t="shared" ref="G20" si="8">F20/C20</f>
        <v>0</v>
      </c>
      <c r="H20" s="513">
        <f t="shared" si="2"/>
        <v>0.97777777777777775</v>
      </c>
      <c r="I20" s="121">
        <v>1</v>
      </c>
      <c r="J20" s="42">
        <f t="shared" ref="J20" si="9">I20/C20</f>
        <v>1.1111111111111112E-2</v>
      </c>
      <c r="K20" s="121">
        <v>1</v>
      </c>
      <c r="L20" s="42">
        <f t="shared" ref="L20" si="10">K20/C20</f>
        <v>1.1111111111111112E-2</v>
      </c>
      <c r="M20" s="107" t="s">
        <v>20</v>
      </c>
      <c r="N20" s="445"/>
    </row>
    <row r="21" spans="2:23" x14ac:dyDescent="0.25">
      <c r="B21" s="298" t="s">
        <v>523</v>
      </c>
      <c r="C21" s="210">
        <f t="shared" si="5"/>
        <v>168</v>
      </c>
      <c r="D21" s="210">
        <v>110</v>
      </c>
      <c r="E21" s="324">
        <f t="shared" si="0"/>
        <v>0.65476190476190477</v>
      </c>
      <c r="F21" s="210">
        <v>0</v>
      </c>
      <c r="G21" s="279">
        <f t="shared" si="1"/>
        <v>0</v>
      </c>
      <c r="H21" s="316">
        <f t="shared" si="2"/>
        <v>0.65476190476190477</v>
      </c>
      <c r="I21" s="210">
        <v>55</v>
      </c>
      <c r="J21" s="279">
        <f t="shared" si="3"/>
        <v>0.32738095238095238</v>
      </c>
      <c r="K21" s="210">
        <v>3</v>
      </c>
      <c r="L21" s="279">
        <f t="shared" si="4"/>
        <v>1.7857142857142856E-2</v>
      </c>
      <c r="M21" s="212" t="s">
        <v>32</v>
      </c>
      <c r="N21" s="446" t="s">
        <v>213</v>
      </c>
    </row>
    <row r="22" spans="2:23" ht="24" x14ac:dyDescent="0.25">
      <c r="B22" s="322" t="s">
        <v>539</v>
      </c>
      <c r="C22" s="525">
        <f>SUM(C8:C21)</f>
        <v>3249</v>
      </c>
      <c r="D22" s="525">
        <f>SUM(D8:D21)</f>
        <v>2872</v>
      </c>
      <c r="E22" s="526">
        <f>D22/C22</f>
        <v>0.88396429670667898</v>
      </c>
      <c r="F22" s="525">
        <f>SUM(F8:F21)</f>
        <v>74</v>
      </c>
      <c r="G22" s="115">
        <f t="shared" si="1"/>
        <v>2.2776238842720838E-2</v>
      </c>
      <c r="H22" s="39">
        <f t="shared" si="2"/>
        <v>0.90674053554939982</v>
      </c>
      <c r="I22" s="525">
        <f>SUM(I8:I21)</f>
        <v>254</v>
      </c>
      <c r="J22" s="115">
        <f t="shared" si="3"/>
        <v>7.8177900892582336E-2</v>
      </c>
      <c r="K22" s="525">
        <f>SUM(K8:K21)</f>
        <v>49</v>
      </c>
      <c r="L22" s="527">
        <f t="shared" si="4"/>
        <v>1.5081563558017852E-2</v>
      </c>
    </row>
    <row r="23" spans="2:23" ht="24" x14ac:dyDescent="0.25">
      <c r="B23" s="322" t="s">
        <v>540</v>
      </c>
      <c r="C23" s="525">
        <f>SUM(C8:C20)+D21</f>
        <v>3191</v>
      </c>
      <c r="D23" s="525">
        <f>SUM(D8:D21)</f>
        <v>2872</v>
      </c>
      <c r="E23" s="526">
        <f>D23/C23</f>
        <v>0.90003133813851455</v>
      </c>
      <c r="F23" s="525">
        <f>SUM(F8:F20)</f>
        <v>74</v>
      </c>
      <c r="G23" s="115">
        <f t="shared" ref="G23" si="11">F23/C23</f>
        <v>2.3190222500783453E-2</v>
      </c>
      <c r="H23" s="533">
        <f t="shared" si="2"/>
        <v>0.92322156063929794</v>
      </c>
      <c r="I23" s="525">
        <f>SUM(I8:I20)</f>
        <v>199</v>
      </c>
      <c r="J23" s="115">
        <f t="shared" ref="J23" si="12">I23/C23</f>
        <v>6.2362895643998745E-2</v>
      </c>
      <c r="K23" s="525">
        <f>SUM(K8:K20)</f>
        <v>46</v>
      </c>
      <c r="L23" s="527">
        <f t="shared" ref="L23" si="13">K23/C23</f>
        <v>1.4415543716703227E-2</v>
      </c>
    </row>
    <row r="24" spans="2:23" x14ac:dyDescent="0.25">
      <c r="B24" s="37" t="s">
        <v>515</v>
      </c>
      <c r="S24" s="77"/>
      <c r="T24" s="77"/>
      <c r="W24" s="77"/>
    </row>
    <row r="25" spans="2:23" x14ac:dyDescent="0.25">
      <c r="B25" s="90" t="s">
        <v>283</v>
      </c>
      <c r="Q25" s="77"/>
      <c r="U25" s="77"/>
      <c r="V25" s="77"/>
    </row>
    <row r="26" spans="2:23" ht="39" customHeight="1" x14ac:dyDescent="0.25">
      <c r="B26" s="972" t="s">
        <v>524</v>
      </c>
      <c r="C26" s="972"/>
      <c r="D26" s="972"/>
      <c r="E26" s="972"/>
      <c r="F26" s="972"/>
      <c r="G26" s="972"/>
      <c r="H26" s="972"/>
      <c r="I26" s="972"/>
      <c r="J26" s="972"/>
      <c r="K26" s="972"/>
      <c r="L26" s="972"/>
      <c r="M26" s="972"/>
      <c r="N26" s="972"/>
    </row>
    <row r="27" spans="2:23" x14ac:dyDescent="0.25">
      <c r="B27" s="90" t="s">
        <v>658</v>
      </c>
    </row>
    <row r="28" spans="2:23" x14ac:dyDescent="0.25">
      <c r="B28" s="801" t="s">
        <v>664</v>
      </c>
      <c r="C28" s="69" t="s">
        <v>663</v>
      </c>
      <c r="Q28" s="77"/>
      <c r="U28" s="77"/>
    </row>
    <row r="29" spans="2:23" x14ac:dyDescent="0.25">
      <c r="B29" s="802" t="s">
        <v>665</v>
      </c>
      <c r="C29" s="69" t="s">
        <v>662</v>
      </c>
      <c r="O29" s="11"/>
      <c r="Q29" s="68"/>
    </row>
    <row r="31" spans="2:23" x14ac:dyDescent="0.25">
      <c r="O31" s="99"/>
    </row>
    <row r="32" spans="2:23" ht="30.75" customHeight="1" x14ac:dyDescent="0.25">
      <c r="B32" s="966" t="s">
        <v>813</v>
      </c>
      <c r="C32" s="966"/>
      <c r="D32" s="966"/>
      <c r="E32" s="966"/>
      <c r="F32" s="966"/>
      <c r="G32" s="966"/>
      <c r="H32" s="966"/>
      <c r="I32" s="966"/>
      <c r="J32" s="966"/>
      <c r="K32" s="966"/>
      <c r="L32" s="966"/>
      <c r="M32" s="966"/>
      <c r="O32" s="99"/>
    </row>
    <row r="34" spans="2:21" x14ac:dyDescent="0.25">
      <c r="B34" s="973" t="s">
        <v>69</v>
      </c>
      <c r="C34" s="976" t="s">
        <v>797</v>
      </c>
      <c r="D34" s="978" t="s">
        <v>21</v>
      </c>
      <c r="E34" s="978"/>
      <c r="F34" s="976" t="s">
        <v>22</v>
      </c>
      <c r="G34" s="980"/>
    </row>
    <row r="35" spans="2:21" ht="45.75" customHeight="1" x14ac:dyDescent="0.25">
      <c r="B35" s="974"/>
      <c r="C35" s="977"/>
      <c r="D35" s="979"/>
      <c r="E35" s="979"/>
      <c r="F35" s="981"/>
      <c r="G35" s="982"/>
    </row>
    <row r="36" spans="2:21" x14ac:dyDescent="0.25">
      <c r="B36" s="975"/>
      <c r="C36" s="72" t="s">
        <v>4</v>
      </c>
      <c r="D36" s="72" t="s">
        <v>5</v>
      </c>
      <c r="E36" s="72" t="s">
        <v>6</v>
      </c>
      <c r="F36" s="186" t="s">
        <v>5</v>
      </c>
      <c r="G36" s="187" t="s">
        <v>6</v>
      </c>
    </row>
    <row r="37" spans="2:21" x14ac:dyDescent="0.25">
      <c r="B37" s="219" t="s">
        <v>7</v>
      </c>
      <c r="C37" s="320">
        <f>SUM(D37,F37)</f>
        <v>165</v>
      </c>
      <c r="D37" s="320">
        <v>161</v>
      </c>
      <c r="E37" s="523">
        <f t="shared" ref="E37:E50" si="14">D37/C37</f>
        <v>0.97575757575757571</v>
      </c>
      <c r="F37" s="320">
        <v>4</v>
      </c>
      <c r="G37" s="282">
        <f t="shared" ref="G37:G50" si="15">F37/C37</f>
        <v>2.4242424242424242E-2</v>
      </c>
    </row>
    <row r="38" spans="2:21" x14ac:dyDescent="0.25">
      <c r="B38" s="219" t="s">
        <v>8</v>
      </c>
      <c r="C38" s="121">
        <f>SUM(D38,F38)</f>
        <v>179</v>
      </c>
      <c r="D38" s="121">
        <v>178</v>
      </c>
      <c r="E38" s="513">
        <f t="shared" si="14"/>
        <v>0.994413407821229</v>
      </c>
      <c r="F38" s="121">
        <v>1</v>
      </c>
      <c r="G38" s="35">
        <f t="shared" si="15"/>
        <v>5.5865921787709499E-3</v>
      </c>
    </row>
    <row r="39" spans="2:21" x14ac:dyDescent="0.25">
      <c r="B39" s="219" t="s">
        <v>9</v>
      </c>
      <c r="C39" s="121">
        <f t="shared" ref="C39:C49" si="16">SUM(D39,F39)</f>
        <v>201</v>
      </c>
      <c r="D39" s="121">
        <v>198</v>
      </c>
      <c r="E39" s="513">
        <f t="shared" si="14"/>
        <v>0.9850746268656716</v>
      </c>
      <c r="F39" s="121">
        <v>3</v>
      </c>
      <c r="G39" s="35">
        <f t="shared" si="15"/>
        <v>1.4925373134328358E-2</v>
      </c>
    </row>
    <row r="40" spans="2:21" x14ac:dyDescent="0.25">
      <c r="B40" s="219" t="s">
        <v>10</v>
      </c>
      <c r="C40" s="121">
        <f t="shared" si="16"/>
        <v>183</v>
      </c>
      <c r="D40" s="121">
        <v>180</v>
      </c>
      <c r="E40" s="513">
        <f t="shared" si="14"/>
        <v>0.98360655737704916</v>
      </c>
      <c r="F40" s="121">
        <v>3</v>
      </c>
      <c r="G40" s="35">
        <f t="shared" si="15"/>
        <v>1.6393442622950821E-2</v>
      </c>
    </row>
    <row r="41" spans="2:21" x14ac:dyDescent="0.25">
      <c r="B41" s="219" t="s">
        <v>11</v>
      </c>
      <c r="C41" s="121">
        <f t="shared" si="16"/>
        <v>257</v>
      </c>
      <c r="D41" s="121">
        <v>253</v>
      </c>
      <c r="E41" s="513">
        <f t="shared" si="14"/>
        <v>0.98443579766536971</v>
      </c>
      <c r="F41" s="121">
        <v>4</v>
      </c>
      <c r="G41" s="35">
        <f t="shared" si="15"/>
        <v>1.556420233463035E-2</v>
      </c>
    </row>
    <row r="42" spans="2:21" x14ac:dyDescent="0.25">
      <c r="B42" s="219" t="s">
        <v>12</v>
      </c>
      <c r="C42" s="121">
        <f t="shared" si="16"/>
        <v>341</v>
      </c>
      <c r="D42" s="121">
        <v>320</v>
      </c>
      <c r="E42" s="513">
        <f t="shared" si="14"/>
        <v>0.93841642228739008</v>
      </c>
      <c r="F42" s="121">
        <v>21</v>
      </c>
      <c r="G42" s="35">
        <f t="shared" si="15"/>
        <v>6.1583577712609971E-2</v>
      </c>
    </row>
    <row r="43" spans="2:21" x14ac:dyDescent="0.25">
      <c r="B43" s="219" t="s">
        <v>55</v>
      </c>
      <c r="C43" s="121">
        <f t="shared" si="16"/>
        <v>194</v>
      </c>
      <c r="D43" s="121">
        <v>190</v>
      </c>
      <c r="E43" s="513">
        <f t="shared" si="14"/>
        <v>0.97938144329896903</v>
      </c>
      <c r="F43" s="121">
        <v>4</v>
      </c>
      <c r="G43" s="35">
        <f t="shared" si="15"/>
        <v>2.0618556701030927E-2</v>
      </c>
    </row>
    <row r="44" spans="2:21" x14ac:dyDescent="0.25">
      <c r="B44" s="219" t="s">
        <v>13</v>
      </c>
      <c r="C44" s="121">
        <f t="shared" si="16"/>
        <v>345</v>
      </c>
      <c r="D44" s="121">
        <v>341</v>
      </c>
      <c r="E44" s="513">
        <f t="shared" si="14"/>
        <v>0.98840579710144927</v>
      </c>
      <c r="F44" s="121">
        <v>4</v>
      </c>
      <c r="G44" s="35">
        <f t="shared" si="15"/>
        <v>1.1594202898550725E-2</v>
      </c>
    </row>
    <row r="45" spans="2:21" x14ac:dyDescent="0.25">
      <c r="B45" s="219" t="s">
        <v>56</v>
      </c>
      <c r="C45" s="121">
        <f t="shared" si="16"/>
        <v>254</v>
      </c>
      <c r="D45" s="121">
        <v>249</v>
      </c>
      <c r="E45" s="513">
        <f t="shared" si="14"/>
        <v>0.98031496062992129</v>
      </c>
      <c r="F45" s="121">
        <v>5</v>
      </c>
      <c r="G45" s="35">
        <f t="shared" si="15"/>
        <v>1.968503937007874E-2</v>
      </c>
    </row>
    <row r="46" spans="2:21" x14ac:dyDescent="0.25">
      <c r="B46" s="219" t="s">
        <v>57</v>
      </c>
      <c r="C46" s="121">
        <f t="shared" si="16"/>
        <v>93</v>
      </c>
      <c r="D46" s="121">
        <v>92</v>
      </c>
      <c r="E46" s="513">
        <f t="shared" si="14"/>
        <v>0.989247311827957</v>
      </c>
      <c r="F46" s="121">
        <v>1</v>
      </c>
      <c r="G46" s="35">
        <f t="shared" si="15"/>
        <v>1.0752688172043012E-2</v>
      </c>
      <c r="Q46" s="77"/>
    </row>
    <row r="47" spans="2:21" x14ac:dyDescent="0.25">
      <c r="B47" s="219" t="s">
        <v>58</v>
      </c>
      <c r="C47" s="121">
        <f t="shared" si="16"/>
        <v>182</v>
      </c>
      <c r="D47" s="121">
        <v>181</v>
      </c>
      <c r="E47" s="513">
        <f t="shared" si="14"/>
        <v>0.99450549450549453</v>
      </c>
      <c r="F47" s="121">
        <v>1</v>
      </c>
      <c r="G47" s="35">
        <f t="shared" si="15"/>
        <v>5.4945054945054949E-3</v>
      </c>
      <c r="S47" s="77"/>
    </row>
    <row r="48" spans="2:21" x14ac:dyDescent="0.25">
      <c r="B48" s="219" t="s">
        <v>59</v>
      </c>
      <c r="C48" s="121">
        <f t="shared" si="16"/>
        <v>354</v>
      </c>
      <c r="D48" s="121">
        <v>331</v>
      </c>
      <c r="E48" s="513">
        <f t="shared" si="14"/>
        <v>0.93502824858757061</v>
      </c>
      <c r="F48" s="121">
        <v>23</v>
      </c>
      <c r="G48" s="35">
        <f t="shared" si="15"/>
        <v>6.4971751412429377E-2</v>
      </c>
      <c r="R48" s="77"/>
      <c r="U48" s="77"/>
    </row>
    <row r="49" spans="2:21" x14ac:dyDescent="0.25">
      <c r="B49" s="219" t="s">
        <v>14</v>
      </c>
      <c r="C49" s="121">
        <f t="shared" si="16"/>
        <v>88</v>
      </c>
      <c r="D49" s="121">
        <v>88</v>
      </c>
      <c r="E49" s="513">
        <f t="shared" si="14"/>
        <v>1</v>
      </c>
      <c r="F49" s="121">
        <v>0</v>
      </c>
      <c r="G49" s="35">
        <f t="shared" si="15"/>
        <v>0</v>
      </c>
      <c r="Q49" s="77"/>
      <c r="T49" s="77"/>
      <c r="U49" s="77"/>
    </row>
    <row r="50" spans="2:21" x14ac:dyDescent="0.25">
      <c r="B50" s="219" t="s">
        <v>523</v>
      </c>
      <c r="C50" s="210">
        <f>SUM(D50,F50)</f>
        <v>110</v>
      </c>
      <c r="D50" s="210">
        <v>110</v>
      </c>
      <c r="E50" s="316">
        <f t="shared" si="14"/>
        <v>1</v>
      </c>
      <c r="F50" s="210">
        <v>0</v>
      </c>
      <c r="G50" s="251">
        <f t="shared" si="15"/>
        <v>0</v>
      </c>
    </row>
    <row r="51" spans="2:21" ht="24" x14ac:dyDescent="0.25">
      <c r="B51" s="902" t="s">
        <v>539</v>
      </c>
      <c r="C51" s="605">
        <f>SUM(C37:C50)</f>
        <v>2946</v>
      </c>
      <c r="D51" s="605">
        <f>SUM(D37:D50)</f>
        <v>2872</v>
      </c>
      <c r="E51" s="607">
        <f>D51/C51</f>
        <v>0.97488119484046165</v>
      </c>
      <c r="F51" s="605">
        <f>SUM(F37:F50)</f>
        <v>74</v>
      </c>
      <c r="G51" s="534">
        <f t="shared" ref="G51" si="17">F51/C51</f>
        <v>2.5118805159538356E-2</v>
      </c>
    </row>
    <row r="52" spans="2:21" x14ac:dyDescent="0.25">
      <c r="B52" s="37" t="s">
        <v>515</v>
      </c>
    </row>
    <row r="53" spans="2:21" ht="34.5" customHeight="1" x14ac:dyDescent="0.25">
      <c r="B53" s="972" t="s">
        <v>802</v>
      </c>
      <c r="C53" s="972"/>
      <c r="D53" s="972"/>
      <c r="E53" s="972"/>
      <c r="F53" s="972"/>
      <c r="G53" s="972"/>
      <c r="H53" s="972"/>
      <c r="I53" s="972"/>
      <c r="J53" s="972"/>
      <c r="K53" s="972"/>
      <c r="L53" s="972"/>
      <c r="M53" s="972"/>
      <c r="N53" s="972"/>
    </row>
    <row r="54" spans="2:21" x14ac:dyDescent="0.25">
      <c r="B54" s="90" t="s">
        <v>800</v>
      </c>
    </row>
    <row r="55" spans="2:21" x14ac:dyDescent="0.25">
      <c r="B55" s="801" t="s">
        <v>664</v>
      </c>
      <c r="C55" s="69" t="s">
        <v>663</v>
      </c>
    </row>
    <row r="56" spans="2:21" x14ac:dyDescent="0.25">
      <c r="B56" s="802" t="s">
        <v>665</v>
      </c>
      <c r="C56" s="69" t="s">
        <v>662</v>
      </c>
    </row>
  </sheetData>
  <mergeCells count="17">
    <mergeCell ref="B26:N26"/>
    <mergeCell ref="N5:N7"/>
    <mergeCell ref="B3:M3"/>
    <mergeCell ref="B5:B7"/>
    <mergeCell ref="C5:C6"/>
    <mergeCell ref="D5:E6"/>
    <mergeCell ref="F5:G6"/>
    <mergeCell ref="H5:H6"/>
    <mergeCell ref="I5:J6"/>
    <mergeCell ref="K5:L6"/>
    <mergeCell ref="M5:M7"/>
    <mergeCell ref="B53:N53"/>
    <mergeCell ref="B32:M32"/>
    <mergeCell ref="B34:B36"/>
    <mergeCell ref="C34:C35"/>
    <mergeCell ref="D34:E35"/>
    <mergeCell ref="F34:G35"/>
  </mergeCells>
  <conditionalFormatting sqref="E37:E50">
    <cfRule type="top10" dxfId="218" priority="1" bottom="1" rank="1"/>
    <cfRule type="top10" dxfId="217" priority="2" rank="1"/>
  </conditionalFormatting>
  <conditionalFormatting sqref="H8:H21">
    <cfRule type="top10" dxfId="216" priority="15" bottom="1" rank="1"/>
    <cfRule type="top10" dxfId="215" priority="16" rank="1"/>
  </conditionalFormatting>
  <conditionalFormatting sqref="M8:M21">
    <cfRule type="cellIs" dxfId="214" priority="5" operator="equal">
      <formula>"Positive alert"</formula>
    </cfRule>
    <cfRule type="cellIs" dxfId="213" priority="6" operator="equal">
      <formula>"Negative alert"</formula>
    </cfRule>
    <cfRule type="cellIs" dxfId="212" priority="7" operator="equal">
      <formula>"Negative outlier"</formula>
    </cfRule>
    <cfRule type="cellIs" dxfId="211" priority="8" operator="equal">
      <formula>"Positive outlier"</formula>
    </cfRule>
    <cfRule type="cellIs" dxfId="210" priority="9" operator="equal">
      <formula>"Negative alert x2"</formula>
    </cfRule>
    <cfRule type="cellIs" dxfId="209" priority="10" operator="equal">
      <formula>"Positive alert x2"</formula>
    </cfRule>
  </conditionalFormatting>
  <conditionalFormatting sqref="S42:S54">
    <cfRule type="top10" dxfId="208" priority="13" bottom="1" rank="1"/>
    <cfRule type="top10" dxfId="207" priority="14" rank="1"/>
  </conditionalFormatting>
  <hyperlinks>
    <hyperlink ref="B1" location="TOC!A1" display="TOC" xr:uid="{00000000-0004-0000-1100-000000000000}"/>
  </hyperlinks>
  <pageMargins left="0.7" right="0.7" top="0.75" bottom="0.75" header="0.3" footer="0.3"/>
  <pageSetup paperSize="9" scale="54" orientation="landscape" r:id="rId1"/>
  <colBreaks count="1" manualBreakCount="1">
    <brk id="16" max="4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AG111"/>
  <sheetViews>
    <sheetView zoomScaleNormal="100" zoomScaleSheetLayoutView="100" workbookViewId="0">
      <selection activeCell="D2" sqref="D2"/>
    </sheetView>
  </sheetViews>
  <sheetFormatPr defaultRowHeight="15" x14ac:dyDescent="0.25"/>
  <cols>
    <col min="1" max="1" width="4" style="67" customWidth="1"/>
    <col min="2" max="3" width="15.7109375" style="67" customWidth="1"/>
    <col min="4" max="4" width="10.140625" style="67" customWidth="1"/>
    <col min="5" max="10" width="8.7109375" style="67" customWidth="1"/>
    <col min="11" max="11" width="9.140625" style="67"/>
    <col min="12" max="19" width="8.7109375" style="67" customWidth="1"/>
    <col min="20" max="20" width="21.85546875" style="67" customWidth="1"/>
    <col min="21" max="16384" width="9.140625" style="67"/>
  </cols>
  <sheetData>
    <row r="1" spans="2:33" x14ac:dyDescent="0.25">
      <c r="B1" s="68" t="s">
        <v>48</v>
      </c>
    </row>
    <row r="2" spans="2:33" x14ac:dyDescent="0.25">
      <c r="B2" s="68"/>
      <c r="T2" s="202"/>
    </row>
    <row r="3" spans="2:33" ht="32.25" customHeight="1" x14ac:dyDescent="0.25">
      <c r="B3" s="966" t="s">
        <v>457</v>
      </c>
      <c r="C3" s="966"/>
      <c r="D3" s="966"/>
      <c r="E3" s="966"/>
      <c r="F3" s="966"/>
      <c r="G3" s="966"/>
      <c r="H3" s="966"/>
      <c r="I3" s="966"/>
      <c r="J3" s="966"/>
      <c r="K3" s="966"/>
      <c r="L3" s="966"/>
      <c r="M3" s="966"/>
      <c r="N3" s="966"/>
    </row>
    <row r="4" spans="2:33" x14ac:dyDescent="0.25">
      <c r="B4" s="12"/>
      <c r="C4" s="12"/>
      <c r="D4" s="12"/>
      <c r="E4" s="12"/>
      <c r="F4" s="12"/>
      <c r="G4" s="12"/>
      <c r="H4" s="12"/>
      <c r="I4" s="12"/>
      <c r="J4" s="12"/>
      <c r="K4" s="12"/>
      <c r="L4" s="12"/>
      <c r="M4" s="12"/>
      <c r="N4" s="12"/>
      <c r="S4" s="83"/>
      <c r="T4" s="83"/>
      <c r="U4" s="83"/>
      <c r="V4" s="83"/>
      <c r="W4" s="83"/>
      <c r="X4" s="83"/>
      <c r="Y4" s="83"/>
      <c r="Z4" s="83"/>
      <c r="AA4" s="83"/>
      <c r="AB4" s="83"/>
      <c r="AC4" s="83"/>
    </row>
    <row r="5" spans="2:33" ht="15" customHeight="1" x14ac:dyDescent="0.25">
      <c r="B5" s="989" t="s">
        <v>60</v>
      </c>
      <c r="C5" s="976" t="s">
        <v>247</v>
      </c>
      <c r="D5" s="976" t="s">
        <v>250</v>
      </c>
      <c r="E5" s="976"/>
      <c r="F5" s="978" t="s">
        <v>25</v>
      </c>
      <c r="G5" s="978"/>
      <c r="H5" s="976" t="s">
        <v>26</v>
      </c>
      <c r="I5" s="976"/>
      <c r="J5" s="976" t="s">
        <v>27</v>
      </c>
      <c r="K5" s="976"/>
      <c r="L5" s="976" t="s">
        <v>28</v>
      </c>
      <c r="M5" s="976"/>
      <c r="N5" s="986" t="s">
        <v>235</v>
      </c>
      <c r="O5" s="986"/>
      <c r="P5" s="986" t="s">
        <v>236</v>
      </c>
      <c r="Q5" s="986"/>
      <c r="R5" s="1051" t="s">
        <v>478</v>
      </c>
      <c r="S5" s="1052"/>
      <c r="T5" s="1028" t="s">
        <v>282</v>
      </c>
      <c r="U5" s="92"/>
      <c r="V5" s="92"/>
      <c r="W5" s="93"/>
      <c r="X5" s="93"/>
      <c r="Y5" s="93"/>
      <c r="Z5" s="93"/>
      <c r="AA5" s="93"/>
      <c r="AB5" s="93"/>
      <c r="AC5" s="94"/>
      <c r="AD5" s="95"/>
      <c r="AE5" s="95"/>
      <c r="AF5" s="70"/>
      <c r="AG5" s="70"/>
    </row>
    <row r="6" spans="2:33" ht="18" customHeight="1" x14ac:dyDescent="0.25">
      <c r="B6" s="990"/>
      <c r="C6" s="977"/>
      <c r="D6" s="977"/>
      <c r="E6" s="977"/>
      <c r="F6" s="991"/>
      <c r="G6" s="991"/>
      <c r="H6" s="977"/>
      <c r="I6" s="977"/>
      <c r="J6" s="977"/>
      <c r="K6" s="977"/>
      <c r="L6" s="977"/>
      <c r="M6" s="977"/>
      <c r="N6" s="988"/>
      <c r="O6" s="988"/>
      <c r="P6" s="988"/>
      <c r="Q6" s="988"/>
      <c r="R6" s="1053"/>
      <c r="S6" s="1054"/>
      <c r="T6" s="1029"/>
      <c r="U6" s="92"/>
      <c r="V6" s="92"/>
      <c r="W6" s="93"/>
      <c r="X6" s="93"/>
      <c r="Y6" s="93"/>
      <c r="Z6" s="93"/>
      <c r="AA6" s="93"/>
      <c r="AB6" s="93"/>
      <c r="AC6" s="94"/>
      <c r="AD6" s="95"/>
      <c r="AE6" s="387"/>
      <c r="AF6" s="70"/>
      <c r="AG6" s="70"/>
    </row>
    <row r="7" spans="2:33" x14ac:dyDescent="0.25">
      <c r="B7" s="965"/>
      <c r="C7" s="180" t="s">
        <v>4</v>
      </c>
      <c r="D7" s="180" t="s">
        <v>5</v>
      </c>
      <c r="E7" s="178" t="s">
        <v>6</v>
      </c>
      <c r="F7" s="72" t="s">
        <v>5</v>
      </c>
      <c r="G7" s="72" t="s">
        <v>6</v>
      </c>
      <c r="H7" s="186" t="s">
        <v>5</v>
      </c>
      <c r="I7" s="186" t="s">
        <v>6</v>
      </c>
      <c r="J7" s="186" t="s">
        <v>5</v>
      </c>
      <c r="K7" s="186" t="s">
        <v>6</v>
      </c>
      <c r="L7" s="186" t="s">
        <v>5</v>
      </c>
      <c r="M7" s="186" t="s">
        <v>6</v>
      </c>
      <c r="N7" s="194" t="s">
        <v>5</v>
      </c>
      <c r="O7" s="194" t="s">
        <v>6</v>
      </c>
      <c r="P7" s="194" t="s">
        <v>5</v>
      </c>
      <c r="Q7" s="194" t="s">
        <v>6</v>
      </c>
      <c r="R7" s="294" t="s">
        <v>5</v>
      </c>
      <c r="S7" s="295" t="s">
        <v>6</v>
      </c>
      <c r="T7" s="1029"/>
      <c r="U7" s="92"/>
      <c r="V7" s="92"/>
      <c r="W7" s="93"/>
      <c r="X7" s="93"/>
      <c r="Y7" s="93"/>
      <c r="Z7" s="93"/>
      <c r="AA7" s="93"/>
      <c r="AB7" s="93"/>
      <c r="AC7" s="94"/>
      <c r="AD7" s="95"/>
      <c r="AE7" s="387"/>
      <c r="AF7" s="95"/>
      <c r="AG7" s="95"/>
    </row>
    <row r="8" spans="2:33" x14ac:dyDescent="0.25">
      <c r="B8" s="224" t="s">
        <v>7</v>
      </c>
      <c r="C8" s="123">
        <f>SUM(F8+H8+J8+L8+N8+P8+R8)</f>
        <v>167</v>
      </c>
      <c r="D8" s="123">
        <f>C8-R8</f>
        <v>165</v>
      </c>
      <c r="E8" s="469">
        <f>D8/C8</f>
        <v>0.9880239520958084</v>
      </c>
      <c r="F8" s="490">
        <v>43</v>
      </c>
      <c r="G8" s="469">
        <f>F8/$D8</f>
        <v>0.26060606060606062</v>
      </c>
      <c r="H8" s="470">
        <v>66</v>
      </c>
      <c r="I8" s="469">
        <f>H8/$D8</f>
        <v>0.4</v>
      </c>
      <c r="J8" s="470">
        <v>36</v>
      </c>
      <c r="K8" s="469">
        <f>J8/$D8</f>
        <v>0.21818181818181817</v>
      </c>
      <c r="L8" s="470">
        <v>15</v>
      </c>
      <c r="M8" s="469">
        <f>L8/$D8</f>
        <v>9.0909090909090912E-2</v>
      </c>
      <c r="N8" s="470">
        <v>1</v>
      </c>
      <c r="O8" s="469">
        <f>N8/$D8</f>
        <v>6.0606060606060606E-3</v>
      </c>
      <c r="P8" s="471">
        <v>4</v>
      </c>
      <c r="Q8" s="469">
        <f>P8/$D8</f>
        <v>2.4242424242424242E-2</v>
      </c>
      <c r="R8" s="472">
        <v>2</v>
      </c>
      <c r="S8" s="473">
        <f t="shared" ref="S8:S21" si="0">R8/C8</f>
        <v>1.1976047904191617E-2</v>
      </c>
      <c r="T8" s="329"/>
      <c r="U8" s="78"/>
      <c r="V8" s="96"/>
      <c r="W8" s="78"/>
      <c r="X8" s="97"/>
      <c r="Y8" s="78"/>
      <c r="Z8" s="97"/>
      <c r="AA8" s="78"/>
      <c r="AB8" s="16"/>
      <c r="AC8" s="16"/>
      <c r="AD8" s="78"/>
      <c r="AE8" s="388"/>
      <c r="AF8" s="78"/>
      <c r="AG8" s="227"/>
    </row>
    <row r="9" spans="2:33" x14ac:dyDescent="0.25">
      <c r="B9" s="224" t="s">
        <v>8</v>
      </c>
      <c r="C9" s="123">
        <f t="shared" ref="C9:C20" si="1">SUM(F9+H9+J9+L9+N9+P9+R9)</f>
        <v>188</v>
      </c>
      <c r="D9" s="123">
        <f t="shared" ref="D9:D20" si="2">C9-R9</f>
        <v>188</v>
      </c>
      <c r="E9" s="469">
        <f t="shared" ref="E9:E21" si="3">D9/C9</f>
        <v>1</v>
      </c>
      <c r="F9" s="490">
        <v>51</v>
      </c>
      <c r="G9" s="469">
        <f t="shared" ref="G9:I20" si="4">F9/$D9</f>
        <v>0.27127659574468083</v>
      </c>
      <c r="H9" s="470">
        <v>77</v>
      </c>
      <c r="I9" s="469">
        <f t="shared" si="4"/>
        <v>0.40957446808510639</v>
      </c>
      <c r="J9" s="470">
        <v>39</v>
      </c>
      <c r="K9" s="469">
        <f t="shared" ref="K9:K20" si="5">J9/$D9</f>
        <v>0.20744680851063829</v>
      </c>
      <c r="L9" s="470">
        <v>17</v>
      </c>
      <c r="M9" s="469">
        <f t="shared" ref="M9:M20" si="6">L9/$D9</f>
        <v>9.0425531914893623E-2</v>
      </c>
      <c r="N9" s="470">
        <v>0</v>
      </c>
      <c r="O9" s="469">
        <f t="shared" ref="O9:O20" si="7">N9/$D9</f>
        <v>0</v>
      </c>
      <c r="P9" s="471">
        <v>4</v>
      </c>
      <c r="Q9" s="469">
        <f t="shared" ref="Q9:Q20" si="8">P9/$D9</f>
        <v>2.1276595744680851E-2</v>
      </c>
      <c r="R9" s="472">
        <v>0</v>
      </c>
      <c r="S9" s="473">
        <f t="shared" si="0"/>
        <v>0</v>
      </c>
      <c r="T9" s="34"/>
      <c r="U9" s="78"/>
      <c r="V9" s="96"/>
      <c r="W9" s="78"/>
      <c r="X9" s="97"/>
      <c r="Y9" s="78"/>
      <c r="Z9" s="97"/>
      <c r="AA9" s="78"/>
      <c r="AB9" s="16"/>
      <c r="AC9" s="16"/>
      <c r="AD9" s="78"/>
      <c r="AE9" s="388"/>
      <c r="AF9" s="78"/>
      <c r="AG9" s="227"/>
    </row>
    <row r="10" spans="2:33" x14ac:dyDescent="0.25">
      <c r="B10" s="224" t="s">
        <v>9</v>
      </c>
      <c r="C10" s="123">
        <f t="shared" si="1"/>
        <v>199</v>
      </c>
      <c r="D10" s="123">
        <f t="shared" si="2"/>
        <v>199</v>
      </c>
      <c r="E10" s="469">
        <f t="shared" si="3"/>
        <v>1</v>
      </c>
      <c r="F10" s="492">
        <v>45</v>
      </c>
      <c r="G10" s="469">
        <f t="shared" si="4"/>
        <v>0.22613065326633167</v>
      </c>
      <c r="H10" s="123">
        <v>83</v>
      </c>
      <c r="I10" s="469">
        <f t="shared" si="4"/>
        <v>0.41708542713567837</v>
      </c>
      <c r="J10" s="474">
        <v>53</v>
      </c>
      <c r="K10" s="469">
        <f t="shared" si="5"/>
        <v>0.26633165829145727</v>
      </c>
      <c r="L10" s="123">
        <v>16</v>
      </c>
      <c r="M10" s="469">
        <f t="shared" si="6"/>
        <v>8.0402010050251257E-2</v>
      </c>
      <c r="N10" s="123">
        <v>1</v>
      </c>
      <c r="O10" s="469">
        <f t="shared" si="7"/>
        <v>5.0251256281407036E-3</v>
      </c>
      <c r="P10" s="474">
        <v>1</v>
      </c>
      <c r="Q10" s="469">
        <f t="shared" si="8"/>
        <v>5.0251256281407036E-3</v>
      </c>
      <c r="R10" s="472">
        <v>0</v>
      </c>
      <c r="S10" s="473">
        <f t="shared" si="0"/>
        <v>0</v>
      </c>
      <c r="T10" s="120"/>
      <c r="U10" s="78"/>
      <c r="V10" s="96"/>
      <c r="W10" s="78"/>
      <c r="X10" s="97"/>
      <c r="Y10" s="78"/>
      <c r="Z10" s="97"/>
      <c r="AA10" s="78"/>
      <c r="AB10" s="16"/>
      <c r="AC10" s="16"/>
      <c r="AD10" s="78"/>
      <c r="AE10" s="388"/>
      <c r="AF10" s="78"/>
      <c r="AG10" s="227"/>
    </row>
    <row r="11" spans="2:33" x14ac:dyDescent="0.25">
      <c r="B11" s="224" t="s">
        <v>10</v>
      </c>
      <c r="C11" s="123">
        <f t="shared" si="1"/>
        <v>184</v>
      </c>
      <c r="D11" s="123">
        <f t="shared" si="2"/>
        <v>184</v>
      </c>
      <c r="E11" s="469">
        <f t="shared" si="3"/>
        <v>1</v>
      </c>
      <c r="F11" s="492">
        <v>50</v>
      </c>
      <c r="G11" s="469">
        <f t="shared" si="4"/>
        <v>0.27173913043478259</v>
      </c>
      <c r="H11" s="123">
        <v>73</v>
      </c>
      <c r="I11" s="469">
        <f t="shared" si="4"/>
        <v>0.39673913043478259</v>
      </c>
      <c r="J11" s="474">
        <v>39</v>
      </c>
      <c r="K11" s="469">
        <f t="shared" si="5"/>
        <v>0.21195652173913043</v>
      </c>
      <c r="L11" s="123">
        <v>19</v>
      </c>
      <c r="M11" s="469">
        <f t="shared" si="6"/>
        <v>0.10326086956521739</v>
      </c>
      <c r="N11" s="123">
        <v>2</v>
      </c>
      <c r="O11" s="469">
        <f t="shared" si="7"/>
        <v>1.0869565217391304E-2</v>
      </c>
      <c r="P11" s="474">
        <v>1</v>
      </c>
      <c r="Q11" s="469">
        <f t="shared" si="8"/>
        <v>5.434782608695652E-3</v>
      </c>
      <c r="R11" s="472">
        <v>0</v>
      </c>
      <c r="S11" s="473">
        <f t="shared" si="0"/>
        <v>0</v>
      </c>
      <c r="T11" s="35"/>
      <c r="U11" s="78"/>
      <c r="V11" s="96"/>
      <c r="W11" s="78"/>
      <c r="X11" s="97"/>
      <c r="Y11" s="78"/>
      <c r="Z11" s="97"/>
      <c r="AA11" s="78"/>
      <c r="AB11" s="16"/>
      <c r="AC11" s="16"/>
      <c r="AD11" s="78"/>
      <c r="AE11" s="388"/>
      <c r="AF11" s="78"/>
      <c r="AG11" s="227"/>
    </row>
    <row r="12" spans="2:33" x14ac:dyDescent="0.25">
      <c r="B12" s="224" t="s">
        <v>11</v>
      </c>
      <c r="C12" s="123">
        <f t="shared" si="1"/>
        <v>258</v>
      </c>
      <c r="D12" s="123">
        <f t="shared" si="2"/>
        <v>256</v>
      </c>
      <c r="E12" s="469">
        <f t="shared" si="3"/>
        <v>0.99224806201550386</v>
      </c>
      <c r="F12" s="492">
        <v>48</v>
      </c>
      <c r="G12" s="469">
        <f t="shared" si="4"/>
        <v>0.1875</v>
      </c>
      <c r="H12" s="123">
        <v>118</v>
      </c>
      <c r="I12" s="469">
        <f t="shared" si="4"/>
        <v>0.4609375</v>
      </c>
      <c r="J12" s="474">
        <v>58</v>
      </c>
      <c r="K12" s="469">
        <f t="shared" si="5"/>
        <v>0.2265625</v>
      </c>
      <c r="L12" s="123">
        <v>28</v>
      </c>
      <c r="M12" s="469">
        <f t="shared" si="6"/>
        <v>0.109375</v>
      </c>
      <c r="N12" s="123">
        <v>0</v>
      </c>
      <c r="O12" s="469">
        <f t="shared" si="7"/>
        <v>0</v>
      </c>
      <c r="P12" s="474">
        <v>4</v>
      </c>
      <c r="Q12" s="469">
        <f t="shared" si="8"/>
        <v>1.5625E-2</v>
      </c>
      <c r="R12" s="472">
        <v>2</v>
      </c>
      <c r="S12" s="473">
        <f t="shared" si="0"/>
        <v>7.7519379844961239E-3</v>
      </c>
      <c r="T12" s="35"/>
      <c r="U12" s="78"/>
      <c r="V12" s="96"/>
      <c r="W12" s="78"/>
      <c r="X12" s="97"/>
      <c r="Y12" s="78"/>
      <c r="Z12" s="97"/>
      <c r="AA12" s="78"/>
      <c r="AB12" s="16"/>
      <c r="AC12" s="16"/>
      <c r="AD12" s="78"/>
      <c r="AE12" s="388"/>
      <c r="AF12" s="78"/>
      <c r="AG12" s="227"/>
    </row>
    <row r="13" spans="2:33" x14ac:dyDescent="0.25">
      <c r="B13" s="224" t="s">
        <v>286</v>
      </c>
      <c r="C13" s="123">
        <f t="shared" si="1"/>
        <v>250</v>
      </c>
      <c r="D13" s="123">
        <f t="shared" si="2"/>
        <v>227</v>
      </c>
      <c r="E13" s="469">
        <f t="shared" si="3"/>
        <v>0.90800000000000003</v>
      </c>
      <c r="F13" s="492">
        <v>51</v>
      </c>
      <c r="G13" s="469">
        <f t="shared" si="4"/>
        <v>0.22466960352422907</v>
      </c>
      <c r="H13" s="123">
        <v>103</v>
      </c>
      <c r="I13" s="469">
        <f t="shared" si="4"/>
        <v>0.45374449339207046</v>
      </c>
      <c r="J13" s="474">
        <v>51</v>
      </c>
      <c r="K13" s="469">
        <f t="shared" si="5"/>
        <v>0.22466960352422907</v>
      </c>
      <c r="L13" s="123">
        <v>21</v>
      </c>
      <c r="M13" s="469">
        <f t="shared" si="6"/>
        <v>9.2511013215859028E-2</v>
      </c>
      <c r="N13" s="123">
        <v>1</v>
      </c>
      <c r="O13" s="469">
        <f t="shared" si="7"/>
        <v>4.4052863436123352E-3</v>
      </c>
      <c r="P13" s="474">
        <v>0</v>
      </c>
      <c r="Q13" s="469">
        <f t="shared" si="8"/>
        <v>0</v>
      </c>
      <c r="R13" s="472">
        <v>23</v>
      </c>
      <c r="S13" s="473">
        <f t="shared" si="0"/>
        <v>9.1999999999999998E-2</v>
      </c>
      <c r="T13" s="34" t="s">
        <v>477</v>
      </c>
      <c r="U13" s="78"/>
      <c r="V13" s="96"/>
      <c r="W13" s="78"/>
      <c r="X13" s="97"/>
      <c r="Y13" s="78"/>
      <c r="Z13" s="97"/>
      <c r="AA13" s="78"/>
      <c r="AB13" s="16"/>
      <c r="AC13" s="16"/>
      <c r="AD13" s="78"/>
      <c r="AE13" s="388"/>
      <c r="AF13" s="78"/>
      <c r="AG13" s="227"/>
    </row>
    <row r="14" spans="2:33" x14ac:dyDescent="0.25">
      <c r="B14" s="224" t="s">
        <v>55</v>
      </c>
      <c r="C14" s="123">
        <f t="shared" si="1"/>
        <v>190</v>
      </c>
      <c r="D14" s="123">
        <f t="shared" si="2"/>
        <v>189</v>
      </c>
      <c r="E14" s="469">
        <f t="shared" si="3"/>
        <v>0.99473684210526314</v>
      </c>
      <c r="F14" s="492">
        <v>43</v>
      </c>
      <c r="G14" s="469">
        <f t="shared" si="4"/>
        <v>0.2275132275132275</v>
      </c>
      <c r="H14" s="123">
        <v>78</v>
      </c>
      <c r="I14" s="469">
        <f t="shared" si="4"/>
        <v>0.41269841269841268</v>
      </c>
      <c r="J14" s="474">
        <v>46</v>
      </c>
      <c r="K14" s="469">
        <f t="shared" si="5"/>
        <v>0.24338624338624337</v>
      </c>
      <c r="L14" s="123">
        <v>21</v>
      </c>
      <c r="M14" s="469">
        <f t="shared" si="6"/>
        <v>0.1111111111111111</v>
      </c>
      <c r="N14" s="123">
        <v>0</v>
      </c>
      <c r="O14" s="469">
        <f t="shared" si="7"/>
        <v>0</v>
      </c>
      <c r="P14" s="474">
        <v>1</v>
      </c>
      <c r="Q14" s="469">
        <f t="shared" si="8"/>
        <v>5.2910052910052907E-3</v>
      </c>
      <c r="R14" s="472">
        <v>1</v>
      </c>
      <c r="S14" s="473">
        <f t="shared" si="0"/>
        <v>5.263157894736842E-3</v>
      </c>
      <c r="T14" s="34"/>
      <c r="U14" s="78"/>
      <c r="V14" s="96"/>
      <c r="W14" s="78"/>
      <c r="X14" s="97"/>
      <c r="Y14" s="78"/>
      <c r="Z14" s="97"/>
      <c r="AA14" s="78"/>
      <c r="AB14" s="16"/>
      <c r="AC14" s="16"/>
      <c r="AD14" s="78"/>
      <c r="AE14" s="388"/>
      <c r="AF14" s="78"/>
      <c r="AG14" s="227"/>
    </row>
    <row r="15" spans="2:33" x14ac:dyDescent="0.25">
      <c r="B15" s="224" t="s">
        <v>13</v>
      </c>
      <c r="C15" s="123">
        <f t="shared" si="1"/>
        <v>363</v>
      </c>
      <c r="D15" s="123">
        <f t="shared" si="2"/>
        <v>362</v>
      </c>
      <c r="E15" s="469">
        <f t="shared" si="3"/>
        <v>0.99724517906336085</v>
      </c>
      <c r="F15" s="492">
        <v>85</v>
      </c>
      <c r="G15" s="469">
        <f t="shared" si="4"/>
        <v>0.23480662983425415</v>
      </c>
      <c r="H15" s="123">
        <v>155</v>
      </c>
      <c r="I15" s="469">
        <f t="shared" si="4"/>
        <v>0.42817679558011051</v>
      </c>
      <c r="J15" s="474">
        <v>65</v>
      </c>
      <c r="K15" s="469">
        <f t="shared" si="5"/>
        <v>0.17955801104972377</v>
      </c>
      <c r="L15" s="123">
        <v>36</v>
      </c>
      <c r="M15" s="469">
        <f t="shared" si="6"/>
        <v>9.9447513812154692E-2</v>
      </c>
      <c r="N15" s="123">
        <v>6</v>
      </c>
      <c r="O15" s="469">
        <f t="shared" si="7"/>
        <v>1.6574585635359115E-2</v>
      </c>
      <c r="P15" s="474">
        <v>15</v>
      </c>
      <c r="Q15" s="469">
        <f t="shared" si="8"/>
        <v>4.1436464088397788E-2</v>
      </c>
      <c r="R15" s="472">
        <v>1</v>
      </c>
      <c r="S15" s="473">
        <f t="shared" si="0"/>
        <v>2.7548209366391185E-3</v>
      </c>
      <c r="T15" s="113" t="s">
        <v>476</v>
      </c>
      <c r="U15" s="78"/>
      <c r="V15" s="96"/>
      <c r="W15" s="78"/>
      <c r="X15" s="97"/>
      <c r="Y15" s="78"/>
      <c r="Z15" s="97"/>
      <c r="AA15" s="78"/>
      <c r="AB15" s="16"/>
      <c r="AC15" s="16"/>
      <c r="AD15" s="78"/>
      <c r="AE15" s="388"/>
      <c r="AF15" s="78"/>
      <c r="AG15" s="227"/>
    </row>
    <row r="16" spans="2:33" x14ac:dyDescent="0.25">
      <c r="B16" s="224" t="s">
        <v>56</v>
      </c>
      <c r="C16" s="123">
        <f t="shared" si="1"/>
        <v>247</v>
      </c>
      <c r="D16" s="123">
        <f t="shared" si="2"/>
        <v>239</v>
      </c>
      <c r="E16" s="469">
        <f t="shared" si="3"/>
        <v>0.96761133603238869</v>
      </c>
      <c r="F16" s="492">
        <v>68</v>
      </c>
      <c r="G16" s="469">
        <f t="shared" si="4"/>
        <v>0.28451882845188287</v>
      </c>
      <c r="H16" s="123">
        <v>94</v>
      </c>
      <c r="I16" s="469">
        <f t="shared" si="4"/>
        <v>0.39330543933054396</v>
      </c>
      <c r="J16" s="474">
        <v>50</v>
      </c>
      <c r="K16" s="469">
        <f t="shared" si="5"/>
        <v>0.20920502092050208</v>
      </c>
      <c r="L16" s="123">
        <v>26</v>
      </c>
      <c r="M16" s="469">
        <f t="shared" si="6"/>
        <v>0.10878661087866109</v>
      </c>
      <c r="N16" s="123">
        <v>1</v>
      </c>
      <c r="O16" s="469">
        <f t="shared" si="7"/>
        <v>4.1841004184100415E-3</v>
      </c>
      <c r="P16" s="474">
        <v>0</v>
      </c>
      <c r="Q16" s="469">
        <f t="shared" si="8"/>
        <v>0</v>
      </c>
      <c r="R16" s="472">
        <v>8</v>
      </c>
      <c r="S16" s="473">
        <f t="shared" si="0"/>
        <v>3.2388663967611336E-2</v>
      </c>
      <c r="T16" s="34" t="s">
        <v>477</v>
      </c>
      <c r="U16" s="78"/>
      <c r="V16" s="96"/>
      <c r="W16" s="78"/>
      <c r="X16" s="97"/>
      <c r="Y16" s="78"/>
      <c r="Z16" s="97"/>
      <c r="AA16" s="78"/>
      <c r="AB16" s="16"/>
      <c r="AC16" s="16"/>
      <c r="AD16" s="78"/>
      <c r="AE16" s="388"/>
      <c r="AF16" s="78"/>
      <c r="AG16" s="227"/>
    </row>
    <row r="17" spans="2:33" x14ac:dyDescent="0.25">
      <c r="B17" s="224" t="s">
        <v>57</v>
      </c>
      <c r="C17" s="123">
        <f t="shared" si="1"/>
        <v>95</v>
      </c>
      <c r="D17" s="123">
        <f t="shared" si="2"/>
        <v>95</v>
      </c>
      <c r="E17" s="469">
        <f t="shared" si="3"/>
        <v>1</v>
      </c>
      <c r="F17" s="492">
        <v>17</v>
      </c>
      <c r="G17" s="469">
        <f t="shared" si="4"/>
        <v>0.17894736842105263</v>
      </c>
      <c r="H17" s="123">
        <v>41</v>
      </c>
      <c r="I17" s="469">
        <f t="shared" si="4"/>
        <v>0.43157894736842106</v>
      </c>
      <c r="J17" s="474">
        <v>20</v>
      </c>
      <c r="K17" s="469">
        <f t="shared" si="5"/>
        <v>0.21052631578947367</v>
      </c>
      <c r="L17" s="123">
        <v>15</v>
      </c>
      <c r="M17" s="469">
        <f t="shared" si="6"/>
        <v>0.15789473684210525</v>
      </c>
      <c r="N17" s="123">
        <v>0</v>
      </c>
      <c r="O17" s="469">
        <f t="shared" si="7"/>
        <v>0</v>
      </c>
      <c r="P17" s="474">
        <v>2</v>
      </c>
      <c r="Q17" s="469">
        <f t="shared" si="8"/>
        <v>2.1052631578947368E-2</v>
      </c>
      <c r="R17" s="472">
        <v>0</v>
      </c>
      <c r="S17" s="473">
        <f t="shared" si="0"/>
        <v>0</v>
      </c>
      <c r="T17" s="35"/>
      <c r="U17" s="78"/>
      <c r="V17" s="96"/>
      <c r="W17" s="78"/>
      <c r="X17" s="97"/>
      <c r="Y17" s="78"/>
      <c r="Z17" s="97"/>
      <c r="AA17" s="78"/>
      <c r="AB17" s="16"/>
      <c r="AC17" s="16"/>
      <c r="AD17" s="78"/>
      <c r="AE17" s="388"/>
      <c r="AF17" s="78"/>
      <c r="AG17" s="227"/>
    </row>
    <row r="18" spans="2:33" x14ac:dyDescent="0.25">
      <c r="B18" s="224" t="s">
        <v>58</v>
      </c>
      <c r="C18" s="123">
        <f t="shared" si="1"/>
        <v>183</v>
      </c>
      <c r="D18" s="123">
        <f t="shared" si="2"/>
        <v>179</v>
      </c>
      <c r="E18" s="469">
        <f t="shared" si="3"/>
        <v>0.97814207650273222</v>
      </c>
      <c r="F18" s="492">
        <v>41</v>
      </c>
      <c r="G18" s="469">
        <f t="shared" si="4"/>
        <v>0.22905027932960895</v>
      </c>
      <c r="H18" s="123">
        <v>76</v>
      </c>
      <c r="I18" s="469">
        <f t="shared" si="4"/>
        <v>0.42458100558659218</v>
      </c>
      <c r="J18" s="474">
        <v>45</v>
      </c>
      <c r="K18" s="469">
        <f t="shared" si="5"/>
        <v>0.25139664804469275</v>
      </c>
      <c r="L18" s="123">
        <v>16</v>
      </c>
      <c r="M18" s="469">
        <f t="shared" si="6"/>
        <v>8.9385474860335198E-2</v>
      </c>
      <c r="N18" s="123">
        <v>0</v>
      </c>
      <c r="O18" s="469">
        <f t="shared" si="7"/>
        <v>0</v>
      </c>
      <c r="P18" s="474">
        <v>1</v>
      </c>
      <c r="Q18" s="469">
        <f t="shared" si="8"/>
        <v>5.5865921787709499E-3</v>
      </c>
      <c r="R18" s="472">
        <v>4</v>
      </c>
      <c r="S18" s="473">
        <f t="shared" si="0"/>
        <v>2.185792349726776E-2</v>
      </c>
      <c r="T18" s="35"/>
      <c r="U18" s="78"/>
      <c r="V18" s="96"/>
      <c r="W18" s="78"/>
      <c r="X18" s="97"/>
      <c r="Y18" s="78"/>
      <c r="Z18" s="97"/>
      <c r="AA18" s="78"/>
      <c r="AB18" s="16"/>
      <c r="AC18" s="16"/>
      <c r="AD18" s="78"/>
      <c r="AE18" s="388"/>
      <c r="AF18" s="78"/>
      <c r="AG18" s="227"/>
    </row>
    <row r="19" spans="2:33" x14ac:dyDescent="0.25">
      <c r="B19" s="224" t="s">
        <v>59</v>
      </c>
      <c r="C19" s="123">
        <f t="shared" si="1"/>
        <v>334</v>
      </c>
      <c r="D19" s="123">
        <f t="shared" si="2"/>
        <v>334</v>
      </c>
      <c r="E19" s="469">
        <f t="shared" si="3"/>
        <v>1</v>
      </c>
      <c r="F19" s="492">
        <v>83</v>
      </c>
      <c r="G19" s="469">
        <f t="shared" si="4"/>
        <v>0.24850299401197604</v>
      </c>
      <c r="H19" s="123">
        <v>141</v>
      </c>
      <c r="I19" s="469">
        <f t="shared" si="4"/>
        <v>0.42215568862275449</v>
      </c>
      <c r="J19" s="474">
        <v>77</v>
      </c>
      <c r="K19" s="469">
        <f t="shared" si="5"/>
        <v>0.23053892215568864</v>
      </c>
      <c r="L19" s="123">
        <v>29</v>
      </c>
      <c r="M19" s="469">
        <f t="shared" si="6"/>
        <v>8.6826347305389226E-2</v>
      </c>
      <c r="N19" s="123">
        <v>0</v>
      </c>
      <c r="O19" s="469">
        <f t="shared" si="7"/>
        <v>0</v>
      </c>
      <c r="P19" s="474">
        <v>4</v>
      </c>
      <c r="Q19" s="469">
        <f t="shared" si="8"/>
        <v>1.1976047904191617E-2</v>
      </c>
      <c r="R19" s="472">
        <v>0</v>
      </c>
      <c r="S19" s="473">
        <f t="shared" si="0"/>
        <v>0</v>
      </c>
      <c r="T19" s="120"/>
      <c r="U19" s="78"/>
      <c r="V19" s="96"/>
      <c r="W19" s="78"/>
      <c r="X19" s="97"/>
      <c r="Y19" s="78"/>
      <c r="Z19" s="97"/>
      <c r="AA19" s="78"/>
      <c r="AB19" s="16"/>
      <c r="AC19" s="16"/>
      <c r="AD19" s="78"/>
      <c r="AE19" s="388"/>
      <c r="AF19" s="78"/>
      <c r="AG19" s="227"/>
    </row>
    <row r="20" spans="2:33" x14ac:dyDescent="0.25">
      <c r="B20" s="224" t="s">
        <v>14</v>
      </c>
      <c r="C20" s="123">
        <f t="shared" si="1"/>
        <v>107</v>
      </c>
      <c r="D20" s="123">
        <f t="shared" si="2"/>
        <v>107</v>
      </c>
      <c r="E20" s="469">
        <f t="shared" si="3"/>
        <v>1</v>
      </c>
      <c r="F20" s="492">
        <v>13</v>
      </c>
      <c r="G20" s="469">
        <f t="shared" si="4"/>
        <v>0.12149532710280374</v>
      </c>
      <c r="H20" s="123">
        <v>45</v>
      </c>
      <c r="I20" s="469">
        <f t="shared" si="4"/>
        <v>0.42056074766355139</v>
      </c>
      <c r="J20" s="474">
        <v>21</v>
      </c>
      <c r="K20" s="469">
        <f t="shared" si="5"/>
        <v>0.19626168224299065</v>
      </c>
      <c r="L20" s="123">
        <v>9</v>
      </c>
      <c r="M20" s="469">
        <f t="shared" si="6"/>
        <v>8.4112149532710276E-2</v>
      </c>
      <c r="N20" s="123">
        <v>4</v>
      </c>
      <c r="O20" s="469">
        <f t="shared" si="7"/>
        <v>3.7383177570093455E-2</v>
      </c>
      <c r="P20" s="474">
        <v>15</v>
      </c>
      <c r="Q20" s="469">
        <f t="shared" si="8"/>
        <v>0.14018691588785046</v>
      </c>
      <c r="R20" s="472">
        <v>0</v>
      </c>
      <c r="S20" s="473">
        <f t="shared" si="0"/>
        <v>0</v>
      </c>
      <c r="T20" s="339" t="s">
        <v>475</v>
      </c>
      <c r="U20" s="78"/>
      <c r="V20" s="96"/>
      <c r="W20" s="78"/>
      <c r="X20" s="97"/>
      <c r="Y20" s="78"/>
      <c r="Z20" s="97"/>
      <c r="AA20" s="78"/>
      <c r="AB20" s="16"/>
      <c r="AC20" s="16"/>
      <c r="AD20" s="78"/>
      <c r="AE20" s="388"/>
      <c r="AF20" s="78"/>
      <c r="AG20" s="227"/>
    </row>
    <row r="21" spans="2:33" s="66" customFormat="1" x14ac:dyDescent="0.25">
      <c r="B21" s="225" t="s">
        <v>75</v>
      </c>
      <c r="C21" s="468">
        <f>SUM(C8:C20)</f>
        <v>2765</v>
      </c>
      <c r="D21" s="468">
        <f>SUM(D8:D20)</f>
        <v>2724</v>
      </c>
      <c r="E21" s="475">
        <f t="shared" si="3"/>
        <v>0.98517179023508139</v>
      </c>
      <c r="F21" s="468">
        <f>SUM(F8:F20)</f>
        <v>638</v>
      </c>
      <c r="G21" s="475">
        <f>F21/$D21</f>
        <v>0.23421439060205579</v>
      </c>
      <c r="H21" s="468">
        <f>SUM(H8:H20)</f>
        <v>1150</v>
      </c>
      <c r="I21" s="475">
        <f>H21/$D21</f>
        <v>0.42217327459618209</v>
      </c>
      <c r="J21" s="468">
        <f>SUM(J8:J20)</f>
        <v>600</v>
      </c>
      <c r="K21" s="475">
        <f>J21/$D21</f>
        <v>0.22026431718061673</v>
      </c>
      <c r="L21" s="468">
        <f>SUM(L8:L20)</f>
        <v>268</v>
      </c>
      <c r="M21" s="475">
        <f>L21/$D21</f>
        <v>9.8384728340675479E-2</v>
      </c>
      <c r="N21" s="481">
        <f>SUM(N8:N20)</f>
        <v>16</v>
      </c>
      <c r="O21" s="475">
        <f>N21/$D21</f>
        <v>5.8737151248164461E-3</v>
      </c>
      <c r="P21" s="481">
        <f>SUM(P8:P20)</f>
        <v>52</v>
      </c>
      <c r="Q21" s="475">
        <f>P21/$D21</f>
        <v>1.908957415565345E-2</v>
      </c>
      <c r="R21" s="506">
        <f>SUM(R8:R20)</f>
        <v>41</v>
      </c>
      <c r="S21" s="476">
        <f t="shared" si="0"/>
        <v>1.4828209764918625E-2</v>
      </c>
      <c r="T21" s="78"/>
      <c r="U21" s="17"/>
      <c r="V21" s="13"/>
      <c r="W21" s="17"/>
      <c r="X21" s="14"/>
      <c r="Y21" s="17"/>
      <c r="Z21" s="14"/>
      <c r="AA21" s="17"/>
      <c r="AB21" s="15"/>
      <c r="AC21" s="16"/>
      <c r="AD21" s="275"/>
      <c r="AE21" s="389"/>
      <c r="AF21" s="78"/>
      <c r="AG21" s="227"/>
    </row>
    <row r="22" spans="2:33" s="66" customFormat="1" x14ac:dyDescent="0.25">
      <c r="B22" s="367" t="s">
        <v>232</v>
      </c>
      <c r="C22" s="477">
        <f>C21-C13</f>
        <v>2515</v>
      </c>
      <c r="D22" s="477">
        <f>D21-D13</f>
        <v>2497</v>
      </c>
      <c r="E22" s="478">
        <v>0.99284294234592441</v>
      </c>
      <c r="F22" s="477">
        <f>F21-F13</f>
        <v>587</v>
      </c>
      <c r="G22" s="478">
        <v>0.23508209851822187</v>
      </c>
      <c r="H22" s="477">
        <f>H21-H13</f>
        <v>1047</v>
      </c>
      <c r="I22" s="478">
        <v>0.41930316379655586</v>
      </c>
      <c r="J22" s="477">
        <f>J21-J13</f>
        <v>549</v>
      </c>
      <c r="K22" s="478">
        <v>0.21986383660392472</v>
      </c>
      <c r="L22" s="477">
        <f>L21-L13</f>
        <v>247</v>
      </c>
      <c r="M22" s="478">
        <v>9.8918702442931522E-2</v>
      </c>
      <c r="N22" s="477">
        <f>N21-N13</f>
        <v>15</v>
      </c>
      <c r="O22" s="478">
        <v>6.0072086503804569E-3</v>
      </c>
      <c r="P22" s="477">
        <f>P21-P13</f>
        <v>52</v>
      </c>
      <c r="Q22" s="478">
        <v>2.0824989987985584E-2</v>
      </c>
      <c r="R22" s="477">
        <f>R21-R13</f>
        <v>18</v>
      </c>
      <c r="S22" s="479">
        <v>7.1570576540755469E-3</v>
      </c>
      <c r="T22" s="78"/>
      <c r="U22" s="17"/>
      <c r="V22" s="13"/>
      <c r="W22" s="17"/>
      <c r="X22" s="14"/>
      <c r="Y22" s="17"/>
      <c r="Z22" s="14"/>
      <c r="AA22" s="17"/>
      <c r="AB22" s="15"/>
      <c r="AC22" s="16"/>
      <c r="AD22" s="275"/>
      <c r="AE22" s="389"/>
      <c r="AF22" s="78"/>
      <c r="AG22" s="227"/>
    </row>
    <row r="23" spans="2:33" x14ac:dyDescent="0.25">
      <c r="B23" s="90" t="s">
        <v>516</v>
      </c>
      <c r="C23" s="69"/>
      <c r="D23" s="69"/>
      <c r="E23" s="69"/>
      <c r="F23" s="69"/>
      <c r="G23" s="69"/>
      <c r="H23" s="69"/>
      <c r="I23" s="69"/>
      <c r="J23" s="69"/>
      <c r="K23" s="69"/>
      <c r="L23" s="69"/>
      <c r="M23" s="69"/>
      <c r="N23" s="69"/>
      <c r="O23" s="69"/>
      <c r="P23" s="228"/>
      <c r="W23" s="77"/>
      <c r="AE23" s="274"/>
    </row>
    <row r="24" spans="2:33" x14ac:dyDescent="0.25">
      <c r="B24" s="222" t="s">
        <v>463</v>
      </c>
      <c r="W24" s="77"/>
      <c r="AE24" s="274"/>
    </row>
    <row r="25" spans="2:33" x14ac:dyDescent="0.25">
      <c r="B25" s="90" t="s">
        <v>242</v>
      </c>
      <c r="AE25" s="74"/>
    </row>
    <row r="26" spans="2:33" x14ac:dyDescent="0.25">
      <c r="B26" s="90"/>
      <c r="AE26" s="74"/>
    </row>
    <row r="27" spans="2:33" ht="30.75" customHeight="1" x14ac:dyDescent="0.25">
      <c r="B27" s="966" t="s">
        <v>458</v>
      </c>
      <c r="C27" s="966"/>
      <c r="D27" s="966"/>
      <c r="E27" s="966"/>
      <c r="F27" s="966"/>
      <c r="G27" s="966"/>
      <c r="H27" s="966"/>
      <c r="I27" s="966"/>
      <c r="J27" s="966"/>
      <c r="K27" s="966"/>
      <c r="L27" s="966"/>
      <c r="M27" s="966"/>
      <c r="N27" s="966"/>
    </row>
    <row r="28" spans="2:33" x14ac:dyDescent="0.25">
      <c r="B28" s="12"/>
      <c r="C28" s="12"/>
      <c r="D28" s="12"/>
      <c r="E28" s="12"/>
      <c r="F28" s="12"/>
      <c r="G28" s="12"/>
      <c r="H28" s="12"/>
      <c r="I28" s="12"/>
      <c r="J28" s="12"/>
      <c r="K28" s="12"/>
      <c r="L28" s="12"/>
      <c r="M28" s="12"/>
      <c r="N28" s="12"/>
    </row>
    <row r="29" spans="2:33" ht="15" customHeight="1" x14ac:dyDescent="0.25">
      <c r="B29" s="989" t="s">
        <v>60</v>
      </c>
      <c r="C29" s="102"/>
      <c r="D29" s="1004" t="s">
        <v>267</v>
      </c>
      <c r="E29" s="1004"/>
      <c r="F29" s="1004"/>
      <c r="G29" s="1004"/>
      <c r="H29" s="1004"/>
      <c r="I29" s="1004"/>
      <c r="J29" s="1004"/>
      <c r="K29" s="1004"/>
      <c r="L29" s="252"/>
      <c r="M29" s="253"/>
      <c r="N29" s="1028" t="s">
        <v>282</v>
      </c>
    </row>
    <row r="30" spans="2:33" ht="24" x14ac:dyDescent="0.25">
      <c r="B30" s="990"/>
      <c r="C30" s="183" t="s">
        <v>256</v>
      </c>
      <c r="D30" s="988" t="s">
        <v>262</v>
      </c>
      <c r="E30" s="988"/>
      <c r="F30" s="988" t="s">
        <v>251</v>
      </c>
      <c r="G30" s="988"/>
      <c r="H30" s="988" t="s">
        <v>252</v>
      </c>
      <c r="I30" s="988"/>
      <c r="J30" s="988" t="s">
        <v>253</v>
      </c>
      <c r="K30" s="988"/>
      <c r="L30" s="988" t="s">
        <v>254</v>
      </c>
      <c r="M30" s="1008"/>
      <c r="N30" s="1029"/>
    </row>
    <row r="31" spans="2:33" x14ac:dyDescent="0.25">
      <c r="B31" s="965"/>
      <c r="C31" s="183" t="s">
        <v>4</v>
      </c>
      <c r="D31" s="194" t="s">
        <v>5</v>
      </c>
      <c r="E31" s="194" t="s">
        <v>6</v>
      </c>
      <c r="F31" s="194" t="s">
        <v>5</v>
      </c>
      <c r="G31" s="194" t="s">
        <v>6</v>
      </c>
      <c r="H31" s="194" t="s">
        <v>5</v>
      </c>
      <c r="I31" s="194" t="s">
        <v>6</v>
      </c>
      <c r="J31" s="194" t="s">
        <v>5</v>
      </c>
      <c r="K31" s="194" t="s">
        <v>6</v>
      </c>
      <c r="L31" s="194" t="s">
        <v>5</v>
      </c>
      <c r="M31" s="195" t="s">
        <v>6</v>
      </c>
      <c r="N31" s="1029"/>
    </row>
    <row r="32" spans="2:33" ht="15" customHeight="1" x14ac:dyDescent="0.25">
      <c r="B32" s="224" t="s">
        <v>7</v>
      </c>
      <c r="C32" s="123">
        <f>SUM(F32,H32,J32)</f>
        <v>66</v>
      </c>
      <c r="D32" s="123">
        <f t="shared" ref="D32:D44" si="9">SUM(F32,H32)</f>
        <v>66</v>
      </c>
      <c r="E32" s="469">
        <f t="shared" ref="E32:E43" si="10">D32/C32</f>
        <v>1</v>
      </c>
      <c r="F32" s="123">
        <v>18</v>
      </c>
      <c r="G32" s="469">
        <f t="shared" ref="G32:G43" si="11">F32/C32</f>
        <v>0.27272727272727271</v>
      </c>
      <c r="H32" s="123">
        <v>48</v>
      </c>
      <c r="I32" s="480">
        <f t="shared" ref="I32:I44" si="12">H32/C32</f>
        <v>0.72727272727272729</v>
      </c>
      <c r="J32" s="123">
        <v>0</v>
      </c>
      <c r="K32" s="480">
        <f t="shared" ref="K32:K44" si="13">J32/C32</f>
        <v>0</v>
      </c>
      <c r="L32" s="123">
        <f>SUM(H32,J32)</f>
        <v>48</v>
      </c>
      <c r="M32" s="483">
        <f t="shared" ref="M32:M43" si="14">L32/C32</f>
        <v>0.72727272727272729</v>
      </c>
      <c r="N32" s="329"/>
    </row>
    <row r="33" spans="2:19" x14ac:dyDescent="0.25">
      <c r="B33" s="224" t="s">
        <v>8</v>
      </c>
      <c r="C33" s="123">
        <f t="shared" ref="C33:C44" si="15">SUM(F33,H33,J33)</f>
        <v>77</v>
      </c>
      <c r="D33" s="123">
        <f t="shared" si="9"/>
        <v>64</v>
      </c>
      <c r="E33" s="469">
        <f t="shared" si="10"/>
        <v>0.83116883116883122</v>
      </c>
      <c r="F33" s="123">
        <v>5</v>
      </c>
      <c r="G33" s="469">
        <f t="shared" si="11"/>
        <v>6.4935064935064929E-2</v>
      </c>
      <c r="H33" s="123">
        <v>59</v>
      </c>
      <c r="I33" s="480">
        <f t="shared" si="12"/>
        <v>0.76623376623376627</v>
      </c>
      <c r="J33" s="123">
        <v>13</v>
      </c>
      <c r="K33" s="480">
        <f t="shared" si="13"/>
        <v>0.16883116883116883</v>
      </c>
      <c r="L33" s="123">
        <f t="shared" ref="L33:L44" si="16">SUM(H33,J33)</f>
        <v>72</v>
      </c>
      <c r="M33" s="483">
        <f t="shared" si="14"/>
        <v>0.93506493506493504</v>
      </c>
      <c r="N33" s="34" t="s">
        <v>86</v>
      </c>
    </row>
    <row r="34" spans="2:19" x14ac:dyDescent="0.25">
      <c r="B34" s="224" t="s">
        <v>9</v>
      </c>
      <c r="C34" s="123">
        <f t="shared" si="15"/>
        <v>83</v>
      </c>
      <c r="D34" s="123">
        <f t="shared" si="9"/>
        <v>82</v>
      </c>
      <c r="E34" s="469">
        <f t="shared" si="10"/>
        <v>0.98795180722891562</v>
      </c>
      <c r="F34" s="123">
        <v>19</v>
      </c>
      <c r="G34" s="469">
        <f t="shared" si="11"/>
        <v>0.2289156626506024</v>
      </c>
      <c r="H34" s="123">
        <v>63</v>
      </c>
      <c r="I34" s="480">
        <f t="shared" si="12"/>
        <v>0.75903614457831325</v>
      </c>
      <c r="J34" s="123">
        <v>1</v>
      </c>
      <c r="K34" s="480">
        <f t="shared" si="13"/>
        <v>1.2048192771084338E-2</v>
      </c>
      <c r="L34" s="123">
        <f t="shared" si="16"/>
        <v>64</v>
      </c>
      <c r="M34" s="483">
        <f t="shared" si="14"/>
        <v>0.77108433734939763</v>
      </c>
      <c r="N34" s="120"/>
    </row>
    <row r="35" spans="2:19" x14ac:dyDescent="0.25">
      <c r="B35" s="224" t="s">
        <v>10</v>
      </c>
      <c r="C35" s="123">
        <f t="shared" si="15"/>
        <v>73</v>
      </c>
      <c r="D35" s="123">
        <f t="shared" si="9"/>
        <v>54</v>
      </c>
      <c r="E35" s="469">
        <f t="shared" si="10"/>
        <v>0.73972602739726023</v>
      </c>
      <c r="F35" s="123">
        <v>18</v>
      </c>
      <c r="G35" s="469">
        <f t="shared" si="11"/>
        <v>0.24657534246575341</v>
      </c>
      <c r="H35" s="123">
        <v>36</v>
      </c>
      <c r="I35" s="480">
        <f t="shared" si="12"/>
        <v>0.49315068493150682</v>
      </c>
      <c r="J35" s="123">
        <v>19</v>
      </c>
      <c r="K35" s="480">
        <f t="shared" si="13"/>
        <v>0.26027397260273971</v>
      </c>
      <c r="L35" s="123">
        <f t="shared" si="16"/>
        <v>55</v>
      </c>
      <c r="M35" s="483">
        <f t="shared" si="14"/>
        <v>0.75342465753424659</v>
      </c>
      <c r="N35" s="35"/>
    </row>
    <row r="36" spans="2:19" x14ac:dyDescent="0.25">
      <c r="B36" s="224" t="s">
        <v>11</v>
      </c>
      <c r="C36" s="123">
        <f t="shared" si="15"/>
        <v>118</v>
      </c>
      <c r="D36" s="123">
        <f t="shared" si="9"/>
        <v>76</v>
      </c>
      <c r="E36" s="469">
        <f t="shared" si="10"/>
        <v>0.64406779661016944</v>
      </c>
      <c r="F36" s="123">
        <v>23</v>
      </c>
      <c r="G36" s="469">
        <f t="shared" si="11"/>
        <v>0.19491525423728814</v>
      </c>
      <c r="H36" s="123">
        <v>53</v>
      </c>
      <c r="I36" s="480">
        <f t="shared" si="12"/>
        <v>0.44915254237288138</v>
      </c>
      <c r="J36" s="123">
        <v>42</v>
      </c>
      <c r="K36" s="480">
        <f t="shared" si="13"/>
        <v>0.3559322033898305</v>
      </c>
      <c r="L36" s="123">
        <f t="shared" si="16"/>
        <v>95</v>
      </c>
      <c r="M36" s="483">
        <f t="shared" si="14"/>
        <v>0.80508474576271183</v>
      </c>
      <c r="N36" s="35"/>
    </row>
    <row r="37" spans="2:19" x14ac:dyDescent="0.25">
      <c r="B37" s="224" t="s">
        <v>286</v>
      </c>
      <c r="C37" s="123">
        <f t="shared" si="15"/>
        <v>103</v>
      </c>
      <c r="D37" s="123">
        <f t="shared" si="9"/>
        <v>62</v>
      </c>
      <c r="E37" s="469">
        <f t="shared" si="10"/>
        <v>0.60194174757281549</v>
      </c>
      <c r="F37" s="123">
        <v>16</v>
      </c>
      <c r="G37" s="469">
        <f t="shared" si="11"/>
        <v>0.1553398058252427</v>
      </c>
      <c r="H37" s="123">
        <v>46</v>
      </c>
      <c r="I37" s="480">
        <f t="shared" si="12"/>
        <v>0.44660194174757284</v>
      </c>
      <c r="J37" s="123">
        <v>41</v>
      </c>
      <c r="K37" s="480">
        <f t="shared" si="13"/>
        <v>0.39805825242718446</v>
      </c>
      <c r="L37" s="123">
        <f t="shared" si="16"/>
        <v>87</v>
      </c>
      <c r="M37" s="483">
        <f t="shared" si="14"/>
        <v>0.84466019417475724</v>
      </c>
      <c r="N37" s="34"/>
    </row>
    <row r="38" spans="2:19" x14ac:dyDescent="0.25">
      <c r="B38" s="224" t="s">
        <v>55</v>
      </c>
      <c r="C38" s="123">
        <f t="shared" si="15"/>
        <v>78</v>
      </c>
      <c r="D38" s="123">
        <f>SUM(F38,H38)</f>
        <v>25</v>
      </c>
      <c r="E38" s="469">
        <f t="shared" si="10"/>
        <v>0.32051282051282054</v>
      </c>
      <c r="F38" s="123">
        <v>23</v>
      </c>
      <c r="G38" s="469">
        <f>F38/C38</f>
        <v>0.29487179487179488</v>
      </c>
      <c r="H38" s="123">
        <v>2</v>
      </c>
      <c r="I38" s="480">
        <f t="shared" si="12"/>
        <v>2.564102564102564E-2</v>
      </c>
      <c r="J38" s="123">
        <v>53</v>
      </c>
      <c r="K38" s="480">
        <f t="shared" si="13"/>
        <v>0.67948717948717952</v>
      </c>
      <c r="L38" s="123">
        <f t="shared" si="16"/>
        <v>55</v>
      </c>
      <c r="M38" s="483">
        <f t="shared" si="14"/>
        <v>0.70512820512820518</v>
      </c>
      <c r="N38" s="34"/>
    </row>
    <row r="39" spans="2:19" x14ac:dyDescent="0.25">
      <c r="B39" s="224" t="s">
        <v>13</v>
      </c>
      <c r="C39" s="123">
        <f t="shared" si="15"/>
        <v>155</v>
      </c>
      <c r="D39" s="123">
        <f t="shared" si="9"/>
        <v>71</v>
      </c>
      <c r="E39" s="469">
        <f t="shared" si="10"/>
        <v>0.45806451612903226</v>
      </c>
      <c r="F39" s="123">
        <v>38</v>
      </c>
      <c r="G39" s="469">
        <f t="shared" si="11"/>
        <v>0.24516129032258063</v>
      </c>
      <c r="H39" s="123">
        <v>33</v>
      </c>
      <c r="I39" s="480">
        <f t="shared" si="12"/>
        <v>0.2129032258064516</v>
      </c>
      <c r="J39" s="123">
        <v>84</v>
      </c>
      <c r="K39" s="480">
        <f t="shared" si="13"/>
        <v>0.54193548387096779</v>
      </c>
      <c r="L39" s="123">
        <f t="shared" si="16"/>
        <v>117</v>
      </c>
      <c r="M39" s="483">
        <f t="shared" si="14"/>
        <v>0.75483870967741939</v>
      </c>
      <c r="N39" s="36"/>
    </row>
    <row r="40" spans="2:19" x14ac:dyDescent="0.25">
      <c r="B40" s="224" t="s">
        <v>56</v>
      </c>
      <c r="C40" s="123">
        <f t="shared" si="15"/>
        <v>94</v>
      </c>
      <c r="D40" s="123">
        <f t="shared" si="9"/>
        <v>71</v>
      </c>
      <c r="E40" s="469">
        <f t="shared" si="10"/>
        <v>0.75531914893617025</v>
      </c>
      <c r="F40" s="123">
        <v>18</v>
      </c>
      <c r="G40" s="469">
        <f t="shared" si="11"/>
        <v>0.19148936170212766</v>
      </c>
      <c r="H40" s="123">
        <v>53</v>
      </c>
      <c r="I40" s="480">
        <f t="shared" si="12"/>
        <v>0.56382978723404253</v>
      </c>
      <c r="J40" s="123">
        <v>23</v>
      </c>
      <c r="K40" s="480">
        <f t="shared" si="13"/>
        <v>0.24468085106382978</v>
      </c>
      <c r="L40" s="123">
        <f t="shared" si="16"/>
        <v>76</v>
      </c>
      <c r="M40" s="483">
        <f t="shared" si="14"/>
        <v>0.80851063829787229</v>
      </c>
      <c r="N40" s="113"/>
    </row>
    <row r="41" spans="2:19" x14ac:dyDescent="0.25">
      <c r="B41" s="224" t="s">
        <v>57</v>
      </c>
      <c r="C41" s="123">
        <f t="shared" si="15"/>
        <v>41</v>
      </c>
      <c r="D41" s="123">
        <f t="shared" si="9"/>
        <v>41</v>
      </c>
      <c r="E41" s="469">
        <f t="shared" si="10"/>
        <v>1</v>
      </c>
      <c r="F41" s="123">
        <v>11</v>
      </c>
      <c r="G41" s="469">
        <f t="shared" si="11"/>
        <v>0.26829268292682928</v>
      </c>
      <c r="H41" s="123">
        <v>30</v>
      </c>
      <c r="I41" s="480">
        <f t="shared" si="12"/>
        <v>0.73170731707317072</v>
      </c>
      <c r="J41" s="123">
        <v>0</v>
      </c>
      <c r="K41" s="480">
        <f t="shared" si="13"/>
        <v>0</v>
      </c>
      <c r="L41" s="123">
        <f t="shared" si="16"/>
        <v>30</v>
      </c>
      <c r="M41" s="483">
        <f t="shared" si="14"/>
        <v>0.73170731707317072</v>
      </c>
      <c r="N41" s="35"/>
    </row>
    <row r="42" spans="2:19" x14ac:dyDescent="0.25">
      <c r="B42" s="224" t="s">
        <v>58</v>
      </c>
      <c r="C42" s="123">
        <f t="shared" si="15"/>
        <v>76</v>
      </c>
      <c r="D42" s="123">
        <f t="shared" si="9"/>
        <v>42</v>
      </c>
      <c r="E42" s="469">
        <f t="shared" si="10"/>
        <v>0.55263157894736847</v>
      </c>
      <c r="F42" s="123">
        <v>9</v>
      </c>
      <c r="G42" s="469">
        <f t="shared" si="11"/>
        <v>0.11842105263157894</v>
      </c>
      <c r="H42" s="123">
        <v>33</v>
      </c>
      <c r="I42" s="480">
        <f t="shared" si="12"/>
        <v>0.43421052631578949</v>
      </c>
      <c r="J42" s="123">
        <v>34</v>
      </c>
      <c r="K42" s="480">
        <f t="shared" si="13"/>
        <v>0.44736842105263158</v>
      </c>
      <c r="L42" s="123">
        <f t="shared" si="16"/>
        <v>67</v>
      </c>
      <c r="M42" s="483">
        <f t="shared" si="14"/>
        <v>0.88157894736842102</v>
      </c>
      <c r="N42" s="35"/>
    </row>
    <row r="43" spans="2:19" x14ac:dyDescent="0.25">
      <c r="B43" s="224" t="s">
        <v>59</v>
      </c>
      <c r="C43" s="123">
        <f t="shared" si="15"/>
        <v>141</v>
      </c>
      <c r="D43" s="123">
        <f t="shared" si="9"/>
        <v>115</v>
      </c>
      <c r="E43" s="469">
        <f t="shared" si="10"/>
        <v>0.81560283687943258</v>
      </c>
      <c r="F43" s="123">
        <v>28</v>
      </c>
      <c r="G43" s="469">
        <f t="shared" si="11"/>
        <v>0.19858156028368795</v>
      </c>
      <c r="H43" s="123">
        <v>87</v>
      </c>
      <c r="I43" s="480">
        <f t="shared" si="12"/>
        <v>0.61702127659574468</v>
      </c>
      <c r="J43" s="123">
        <v>26</v>
      </c>
      <c r="K43" s="480">
        <f t="shared" si="13"/>
        <v>0.18439716312056736</v>
      </c>
      <c r="L43" s="123">
        <f t="shared" si="16"/>
        <v>113</v>
      </c>
      <c r="M43" s="483">
        <f t="shared" si="14"/>
        <v>0.8014184397163121</v>
      </c>
      <c r="N43" s="120"/>
    </row>
    <row r="44" spans="2:19" x14ac:dyDescent="0.25">
      <c r="B44" s="224" t="s">
        <v>14</v>
      </c>
      <c r="C44" s="123">
        <f t="shared" si="15"/>
        <v>45</v>
      </c>
      <c r="D44" s="123">
        <f t="shared" si="9"/>
        <v>37</v>
      </c>
      <c r="E44" s="469">
        <f>D44/C44</f>
        <v>0.82222222222222219</v>
      </c>
      <c r="F44" s="123">
        <v>12</v>
      </c>
      <c r="G44" s="469">
        <f>F44/C44</f>
        <v>0.26666666666666666</v>
      </c>
      <c r="H44" s="123">
        <v>25</v>
      </c>
      <c r="I44" s="480">
        <f t="shared" si="12"/>
        <v>0.55555555555555558</v>
      </c>
      <c r="J44" s="123">
        <v>8</v>
      </c>
      <c r="K44" s="480">
        <f t="shared" si="13"/>
        <v>0.17777777777777778</v>
      </c>
      <c r="L44" s="123">
        <f t="shared" si="16"/>
        <v>33</v>
      </c>
      <c r="M44" s="483">
        <f>L44/C44</f>
        <v>0.73333333333333328</v>
      </c>
      <c r="N44" s="342"/>
    </row>
    <row r="45" spans="2:19" x14ac:dyDescent="0.25">
      <c r="B45" s="225" t="s">
        <v>75</v>
      </c>
      <c r="C45" s="468">
        <f>SUM(C32:C44)</f>
        <v>1150</v>
      </c>
      <c r="D45" s="481">
        <f>SUM(D32:D44)</f>
        <v>806</v>
      </c>
      <c r="E45" s="482">
        <f t="shared" ref="E45" si="17">D45/C45</f>
        <v>0.7008695652173913</v>
      </c>
      <c r="F45" s="481">
        <f>SUM(F32:F44)</f>
        <v>238</v>
      </c>
      <c r="G45" s="482">
        <f t="shared" ref="G45:G46" si="18">F45/C45</f>
        <v>0.20695652173913043</v>
      </c>
      <c r="H45" s="481">
        <f>SUM(H32:H44)</f>
        <v>568</v>
      </c>
      <c r="I45" s="485">
        <f t="shared" ref="I45:I46" si="19">H45/C45</f>
        <v>0.49391304347826087</v>
      </c>
      <c r="J45" s="481">
        <f>SUM(J32:J44)</f>
        <v>344</v>
      </c>
      <c r="K45" s="485">
        <f t="shared" ref="K45:K46" si="20">J45/C45</f>
        <v>0.2991304347826087</v>
      </c>
      <c r="L45" s="481">
        <f>SUM(L32:L44)</f>
        <v>912</v>
      </c>
      <c r="M45" s="486">
        <f t="shared" ref="M45" si="21">L45/C45</f>
        <v>0.79304347826086952</v>
      </c>
      <c r="N45" s="99"/>
    </row>
    <row r="46" spans="2:19" x14ac:dyDescent="0.25">
      <c r="B46" s="367" t="s">
        <v>232</v>
      </c>
      <c r="C46" s="487">
        <f>C45-C37</f>
        <v>1047</v>
      </c>
      <c r="D46" s="487">
        <f>D45-D37</f>
        <v>744</v>
      </c>
      <c r="E46" s="484">
        <f>D46/C46</f>
        <v>0.71060171919770776</v>
      </c>
      <c r="F46" s="487">
        <f>F45-F37</f>
        <v>222</v>
      </c>
      <c r="G46" s="484">
        <f t="shared" si="18"/>
        <v>0.21203438395415472</v>
      </c>
      <c r="H46" s="487">
        <f>H45-H37</f>
        <v>522</v>
      </c>
      <c r="I46" s="488">
        <f t="shared" si="19"/>
        <v>0.49856733524355301</v>
      </c>
      <c r="J46" s="487">
        <f>J45-J37</f>
        <v>303</v>
      </c>
      <c r="K46" s="488">
        <f t="shared" si="20"/>
        <v>0.28939828080229224</v>
      </c>
      <c r="L46" s="487">
        <f>L45-L37</f>
        <v>825</v>
      </c>
      <c r="M46" s="489">
        <f>L46/C46</f>
        <v>0.78796561604584525</v>
      </c>
      <c r="N46" s="99"/>
    </row>
    <row r="47" spans="2:19" x14ac:dyDescent="0.25">
      <c r="B47" s="90" t="s">
        <v>517</v>
      </c>
      <c r="C47" s="69"/>
      <c r="D47" s="69"/>
      <c r="E47" s="69"/>
      <c r="F47" s="69"/>
      <c r="G47" s="69"/>
      <c r="H47" s="69"/>
      <c r="I47" s="69"/>
      <c r="P47" s="77"/>
      <c r="S47" s="77"/>
    </row>
    <row r="48" spans="2:19" x14ac:dyDescent="0.25">
      <c r="B48" s="222" t="s">
        <v>455</v>
      </c>
    </row>
    <row r="49" spans="2:15" x14ac:dyDescent="0.25">
      <c r="B49" s="90" t="s">
        <v>266</v>
      </c>
    </row>
    <row r="50" spans="2:15" x14ac:dyDescent="0.25">
      <c r="B50" s="90" t="s">
        <v>241</v>
      </c>
    </row>
    <row r="52" spans="2:15" ht="33" customHeight="1" x14ac:dyDescent="0.25">
      <c r="B52" s="966" t="s">
        <v>459</v>
      </c>
      <c r="C52" s="966"/>
      <c r="D52" s="966"/>
      <c r="E52" s="966"/>
      <c r="F52" s="966"/>
      <c r="G52" s="966"/>
      <c r="H52" s="966"/>
      <c r="I52" s="966"/>
      <c r="J52" s="966"/>
      <c r="K52" s="966"/>
      <c r="L52" s="966"/>
      <c r="M52" s="966"/>
      <c r="N52" s="966"/>
    </row>
    <row r="54" spans="2:15" x14ac:dyDescent="0.25">
      <c r="B54" s="989" t="s">
        <v>60</v>
      </c>
      <c r="C54" s="976" t="s">
        <v>249</v>
      </c>
      <c r="D54" s="1004" t="s">
        <v>449</v>
      </c>
      <c r="E54" s="1004"/>
      <c r="F54" s="1004"/>
      <c r="G54" s="1004"/>
      <c r="H54" s="1004"/>
      <c r="I54" s="1004"/>
      <c r="J54" s="1004"/>
      <c r="K54" s="1004"/>
      <c r="L54" s="986" t="s">
        <v>454</v>
      </c>
      <c r="M54" s="1028"/>
      <c r="N54" s="1028" t="s">
        <v>282</v>
      </c>
    </row>
    <row r="55" spans="2:15" ht="24" customHeight="1" x14ac:dyDescent="0.25">
      <c r="B55" s="990"/>
      <c r="C55" s="977"/>
      <c r="D55" s="988" t="s">
        <v>450</v>
      </c>
      <c r="E55" s="988"/>
      <c r="F55" s="988" t="s">
        <v>451</v>
      </c>
      <c r="G55" s="988"/>
      <c r="H55" s="988" t="s">
        <v>452</v>
      </c>
      <c r="I55" s="988"/>
      <c r="J55" s="988" t="s">
        <v>453</v>
      </c>
      <c r="K55" s="988"/>
      <c r="L55" s="988"/>
      <c r="M55" s="1008"/>
      <c r="N55" s="1029"/>
    </row>
    <row r="56" spans="2:15" x14ac:dyDescent="0.25">
      <c r="B56" s="965"/>
      <c r="C56" s="183" t="s">
        <v>4</v>
      </c>
      <c r="D56" s="194" t="s">
        <v>5</v>
      </c>
      <c r="E56" s="194" t="s">
        <v>6</v>
      </c>
      <c r="F56" s="194" t="s">
        <v>5</v>
      </c>
      <c r="G56" s="194" t="s">
        <v>6</v>
      </c>
      <c r="H56" s="194" t="s">
        <v>5</v>
      </c>
      <c r="I56" s="194" t="s">
        <v>6</v>
      </c>
      <c r="J56" s="194" t="s">
        <v>5</v>
      </c>
      <c r="K56" s="194" t="s">
        <v>6</v>
      </c>
      <c r="L56" s="194" t="s">
        <v>5</v>
      </c>
      <c r="M56" s="195" t="s">
        <v>6</v>
      </c>
      <c r="N56" s="1029"/>
    </row>
    <row r="57" spans="2:15" x14ac:dyDescent="0.25">
      <c r="B57" s="224" t="s">
        <v>7</v>
      </c>
      <c r="C57" s="123">
        <v>162</v>
      </c>
      <c r="D57" s="123">
        <f>F57+H57</f>
        <v>59</v>
      </c>
      <c r="E57" s="469">
        <f>D57/C57</f>
        <v>0.36419753086419754</v>
      </c>
      <c r="F57" s="123">
        <v>24</v>
      </c>
      <c r="G57" s="469">
        <f>F57/C57</f>
        <v>0.14814814814814814</v>
      </c>
      <c r="H57" s="123">
        <v>35</v>
      </c>
      <c r="I57" s="480">
        <f>H57/C57</f>
        <v>0.21604938271604937</v>
      </c>
      <c r="J57" s="123">
        <v>103</v>
      </c>
      <c r="K57" s="480">
        <f>J57/C57</f>
        <v>0.63580246913580252</v>
      </c>
      <c r="L57" s="123">
        <f>H57+J57</f>
        <v>138</v>
      </c>
      <c r="M57" s="483">
        <f>L57/C57</f>
        <v>0.85185185185185186</v>
      </c>
      <c r="N57" s="329"/>
    </row>
    <row r="58" spans="2:15" x14ac:dyDescent="0.25">
      <c r="B58" s="224" t="s">
        <v>8</v>
      </c>
      <c r="C58" s="123">
        <v>184</v>
      </c>
      <c r="D58" s="123">
        <f t="shared" ref="D58:D69" si="22">F58+H58</f>
        <v>75</v>
      </c>
      <c r="E58" s="469">
        <f t="shared" ref="E58:E69" si="23">D58/C58</f>
        <v>0.40760869565217389</v>
      </c>
      <c r="F58" s="123">
        <v>30</v>
      </c>
      <c r="G58" s="469">
        <f t="shared" ref="G58:G69" si="24">F58/C58</f>
        <v>0.16304347826086957</v>
      </c>
      <c r="H58" s="123">
        <v>45</v>
      </c>
      <c r="I58" s="480">
        <f t="shared" ref="I58:I71" si="25">H58/C58</f>
        <v>0.24456521739130435</v>
      </c>
      <c r="J58" s="123">
        <v>109</v>
      </c>
      <c r="K58" s="480">
        <f t="shared" ref="K58:K69" si="26">J58/C58</f>
        <v>0.59239130434782605</v>
      </c>
      <c r="L58" s="123">
        <f t="shared" ref="L58:L69" si="27">H58+J58</f>
        <v>154</v>
      </c>
      <c r="M58" s="483">
        <f t="shared" ref="M58:M69" si="28">L58/C58</f>
        <v>0.83695652173913049</v>
      </c>
      <c r="N58" s="36"/>
    </row>
    <row r="59" spans="2:15" x14ac:dyDescent="0.25">
      <c r="B59" s="224" t="s">
        <v>9</v>
      </c>
      <c r="C59" s="123">
        <v>197</v>
      </c>
      <c r="D59" s="123">
        <f t="shared" si="22"/>
        <v>197</v>
      </c>
      <c r="E59" s="469">
        <f t="shared" si="23"/>
        <v>1</v>
      </c>
      <c r="F59" s="123">
        <v>31</v>
      </c>
      <c r="G59" s="469">
        <f t="shared" si="24"/>
        <v>0.15736040609137056</v>
      </c>
      <c r="H59" s="123">
        <v>166</v>
      </c>
      <c r="I59" s="480">
        <f t="shared" si="25"/>
        <v>0.84263959390862941</v>
      </c>
      <c r="J59" s="123">
        <v>0</v>
      </c>
      <c r="K59" s="480">
        <f t="shared" si="26"/>
        <v>0</v>
      </c>
      <c r="L59" s="123">
        <f t="shared" si="27"/>
        <v>166</v>
      </c>
      <c r="M59" s="483">
        <f t="shared" si="28"/>
        <v>0.84263959390862941</v>
      </c>
      <c r="N59" s="120"/>
    </row>
    <row r="60" spans="2:15" x14ac:dyDescent="0.25">
      <c r="B60" s="224" t="s">
        <v>10</v>
      </c>
      <c r="C60" s="123">
        <v>181</v>
      </c>
      <c r="D60" s="123">
        <f t="shared" si="22"/>
        <v>102</v>
      </c>
      <c r="E60" s="469">
        <f t="shared" si="23"/>
        <v>0.56353591160220995</v>
      </c>
      <c r="F60" s="123">
        <v>31</v>
      </c>
      <c r="G60" s="469">
        <f t="shared" si="24"/>
        <v>0.17127071823204421</v>
      </c>
      <c r="H60" s="123">
        <v>71</v>
      </c>
      <c r="I60" s="480">
        <f t="shared" si="25"/>
        <v>0.39226519337016574</v>
      </c>
      <c r="J60" s="123">
        <v>79</v>
      </c>
      <c r="K60" s="480">
        <f t="shared" si="26"/>
        <v>0.43646408839779005</v>
      </c>
      <c r="L60" s="123">
        <f t="shared" si="27"/>
        <v>150</v>
      </c>
      <c r="M60" s="483">
        <f t="shared" si="28"/>
        <v>0.82872928176795579</v>
      </c>
      <c r="N60" s="35"/>
      <c r="O60" s="77"/>
    </row>
    <row r="61" spans="2:15" x14ac:dyDescent="0.25">
      <c r="B61" s="224" t="s">
        <v>11</v>
      </c>
      <c r="C61" s="123">
        <v>254</v>
      </c>
      <c r="D61" s="123">
        <f t="shared" si="22"/>
        <v>23</v>
      </c>
      <c r="E61" s="469">
        <f t="shared" si="23"/>
        <v>9.055118110236221E-2</v>
      </c>
      <c r="F61" s="123">
        <v>18</v>
      </c>
      <c r="G61" s="469">
        <f t="shared" si="24"/>
        <v>7.0866141732283464E-2</v>
      </c>
      <c r="H61" s="123">
        <v>5</v>
      </c>
      <c r="I61" s="480">
        <f t="shared" si="25"/>
        <v>1.968503937007874E-2</v>
      </c>
      <c r="J61" s="123">
        <v>231</v>
      </c>
      <c r="K61" s="480">
        <f t="shared" si="26"/>
        <v>0.90944881889763785</v>
      </c>
      <c r="L61" s="123">
        <f t="shared" si="27"/>
        <v>236</v>
      </c>
      <c r="M61" s="483">
        <f t="shared" si="28"/>
        <v>0.92913385826771655</v>
      </c>
      <c r="N61" s="113" t="s">
        <v>85</v>
      </c>
    </row>
    <row r="62" spans="2:15" x14ac:dyDescent="0.25">
      <c r="B62" s="224" t="s">
        <v>286</v>
      </c>
      <c r="C62" s="123">
        <v>249</v>
      </c>
      <c r="D62" s="123">
        <f t="shared" si="22"/>
        <v>13</v>
      </c>
      <c r="E62" s="469">
        <f t="shared" si="23"/>
        <v>5.2208835341365459E-2</v>
      </c>
      <c r="F62" s="123">
        <v>13</v>
      </c>
      <c r="G62" s="469">
        <f t="shared" si="24"/>
        <v>5.2208835341365459E-2</v>
      </c>
      <c r="H62" s="123">
        <v>0</v>
      </c>
      <c r="I62" s="480">
        <f t="shared" si="25"/>
        <v>0</v>
      </c>
      <c r="J62" s="123">
        <v>236</v>
      </c>
      <c r="K62" s="480">
        <f t="shared" si="26"/>
        <v>0.94779116465863456</v>
      </c>
      <c r="L62" s="123">
        <f t="shared" si="27"/>
        <v>236</v>
      </c>
      <c r="M62" s="483">
        <f t="shared" si="28"/>
        <v>0.94779116465863456</v>
      </c>
      <c r="N62" s="34" t="s">
        <v>86</v>
      </c>
    </row>
    <row r="63" spans="2:15" x14ac:dyDescent="0.25">
      <c r="B63" s="224" t="s">
        <v>55</v>
      </c>
      <c r="C63" s="123">
        <v>189</v>
      </c>
      <c r="D63" s="123">
        <f t="shared" si="22"/>
        <v>51</v>
      </c>
      <c r="E63" s="469">
        <f t="shared" si="23"/>
        <v>0.26984126984126983</v>
      </c>
      <c r="F63" s="123">
        <v>28</v>
      </c>
      <c r="G63" s="469">
        <f t="shared" si="24"/>
        <v>0.14814814814814814</v>
      </c>
      <c r="H63" s="123">
        <v>23</v>
      </c>
      <c r="I63" s="480">
        <f t="shared" si="25"/>
        <v>0.12169312169312169</v>
      </c>
      <c r="J63" s="123">
        <v>138</v>
      </c>
      <c r="K63" s="480">
        <f t="shared" si="26"/>
        <v>0.73015873015873012</v>
      </c>
      <c r="L63" s="123">
        <f t="shared" si="27"/>
        <v>161</v>
      </c>
      <c r="M63" s="483">
        <f t="shared" si="28"/>
        <v>0.85185185185185186</v>
      </c>
      <c r="N63" s="34"/>
    </row>
    <row r="64" spans="2:15" x14ac:dyDescent="0.25">
      <c r="B64" s="224" t="s">
        <v>13</v>
      </c>
      <c r="C64" s="123">
        <v>342</v>
      </c>
      <c r="D64" s="123">
        <f t="shared" si="22"/>
        <v>92</v>
      </c>
      <c r="E64" s="469">
        <f t="shared" si="23"/>
        <v>0.26900584795321636</v>
      </c>
      <c r="F64" s="123">
        <v>48</v>
      </c>
      <c r="G64" s="469">
        <f t="shared" si="24"/>
        <v>0.14035087719298245</v>
      </c>
      <c r="H64" s="123">
        <v>44</v>
      </c>
      <c r="I64" s="480">
        <f t="shared" si="25"/>
        <v>0.12865497076023391</v>
      </c>
      <c r="J64" s="123">
        <v>250</v>
      </c>
      <c r="K64" s="480">
        <f t="shared" si="26"/>
        <v>0.73099415204678364</v>
      </c>
      <c r="L64" s="123">
        <f t="shared" si="27"/>
        <v>294</v>
      </c>
      <c r="M64" s="483">
        <f t="shared" si="28"/>
        <v>0.85964912280701755</v>
      </c>
      <c r="N64" s="36"/>
    </row>
    <row r="65" spans="2:25" x14ac:dyDescent="0.25">
      <c r="B65" s="224" t="s">
        <v>56</v>
      </c>
      <c r="C65" s="123">
        <v>246</v>
      </c>
      <c r="D65" s="123">
        <f t="shared" si="22"/>
        <v>152</v>
      </c>
      <c r="E65" s="469">
        <f t="shared" si="23"/>
        <v>0.61788617886178865</v>
      </c>
      <c r="F65" s="123">
        <v>21</v>
      </c>
      <c r="G65" s="469">
        <f t="shared" si="24"/>
        <v>8.5365853658536592E-2</v>
      </c>
      <c r="H65" s="123">
        <v>131</v>
      </c>
      <c r="I65" s="480">
        <f t="shared" si="25"/>
        <v>0.53252032520325199</v>
      </c>
      <c r="J65" s="123">
        <v>94</v>
      </c>
      <c r="K65" s="480">
        <f t="shared" si="26"/>
        <v>0.38211382113821141</v>
      </c>
      <c r="L65" s="123">
        <f t="shared" si="27"/>
        <v>225</v>
      </c>
      <c r="M65" s="483">
        <f t="shared" si="28"/>
        <v>0.91463414634146345</v>
      </c>
      <c r="N65" s="113"/>
    </row>
    <row r="66" spans="2:25" x14ac:dyDescent="0.25">
      <c r="B66" s="224" t="s">
        <v>57</v>
      </c>
      <c r="C66" s="123">
        <v>93</v>
      </c>
      <c r="D66" s="123">
        <f t="shared" si="22"/>
        <v>81</v>
      </c>
      <c r="E66" s="469">
        <f t="shared" si="23"/>
        <v>0.87096774193548387</v>
      </c>
      <c r="F66" s="123">
        <v>11</v>
      </c>
      <c r="G66" s="469">
        <f t="shared" si="24"/>
        <v>0.11827956989247312</v>
      </c>
      <c r="H66" s="123">
        <v>70</v>
      </c>
      <c r="I66" s="480">
        <f t="shared" si="25"/>
        <v>0.75268817204301075</v>
      </c>
      <c r="J66" s="123">
        <v>12</v>
      </c>
      <c r="K66" s="480">
        <f t="shared" si="26"/>
        <v>0.12903225806451613</v>
      </c>
      <c r="L66" s="123">
        <f t="shared" si="27"/>
        <v>82</v>
      </c>
      <c r="M66" s="483">
        <f t="shared" si="28"/>
        <v>0.88172043010752688</v>
      </c>
      <c r="N66" s="35"/>
    </row>
    <row r="67" spans="2:25" x14ac:dyDescent="0.25">
      <c r="B67" s="224" t="s">
        <v>58</v>
      </c>
      <c r="C67" s="123">
        <v>182</v>
      </c>
      <c r="D67" s="123">
        <f t="shared" si="22"/>
        <v>33</v>
      </c>
      <c r="E67" s="469">
        <f t="shared" si="23"/>
        <v>0.18131868131868131</v>
      </c>
      <c r="F67" s="123">
        <v>11</v>
      </c>
      <c r="G67" s="469">
        <f t="shared" si="24"/>
        <v>6.043956043956044E-2</v>
      </c>
      <c r="H67" s="123">
        <v>22</v>
      </c>
      <c r="I67" s="480">
        <f t="shared" si="25"/>
        <v>0.12087912087912088</v>
      </c>
      <c r="J67" s="123">
        <v>149</v>
      </c>
      <c r="K67" s="480">
        <f t="shared" si="26"/>
        <v>0.81868131868131866</v>
      </c>
      <c r="L67" s="123">
        <f t="shared" si="27"/>
        <v>171</v>
      </c>
      <c r="M67" s="483">
        <f t="shared" si="28"/>
        <v>0.93956043956043955</v>
      </c>
      <c r="N67" s="113" t="s">
        <v>85</v>
      </c>
    </row>
    <row r="68" spans="2:25" x14ac:dyDescent="0.25">
      <c r="B68" s="224" t="s">
        <v>59</v>
      </c>
      <c r="C68" s="123">
        <v>330</v>
      </c>
      <c r="D68" s="123">
        <f t="shared" si="22"/>
        <v>17</v>
      </c>
      <c r="E68" s="469">
        <f t="shared" si="23"/>
        <v>5.1515151515151514E-2</v>
      </c>
      <c r="F68" s="123">
        <v>17</v>
      </c>
      <c r="G68" s="469">
        <f t="shared" si="24"/>
        <v>5.1515151515151514E-2</v>
      </c>
      <c r="H68" s="123">
        <v>0</v>
      </c>
      <c r="I68" s="480">
        <f t="shared" si="25"/>
        <v>0</v>
      </c>
      <c r="J68" s="123">
        <v>313</v>
      </c>
      <c r="K68" s="480">
        <f t="shared" si="26"/>
        <v>0.94848484848484849</v>
      </c>
      <c r="L68" s="123">
        <f t="shared" si="27"/>
        <v>313</v>
      </c>
      <c r="M68" s="483">
        <f t="shared" si="28"/>
        <v>0.94848484848484849</v>
      </c>
      <c r="N68" s="119" t="s">
        <v>86</v>
      </c>
    </row>
    <row r="69" spans="2:25" x14ac:dyDescent="0.25">
      <c r="B69" s="224" t="s">
        <v>14</v>
      </c>
      <c r="C69" s="123">
        <v>88</v>
      </c>
      <c r="D69" s="123">
        <f t="shared" si="22"/>
        <v>88</v>
      </c>
      <c r="E69" s="469">
        <f t="shared" si="23"/>
        <v>1</v>
      </c>
      <c r="F69" s="123">
        <v>21</v>
      </c>
      <c r="G69" s="469">
        <f t="shared" si="24"/>
        <v>0.23863636363636365</v>
      </c>
      <c r="H69" s="123">
        <v>67</v>
      </c>
      <c r="I69" s="480">
        <f t="shared" si="25"/>
        <v>0.76136363636363635</v>
      </c>
      <c r="J69" s="123">
        <v>0</v>
      </c>
      <c r="K69" s="480">
        <f t="shared" si="26"/>
        <v>0</v>
      </c>
      <c r="L69" s="123">
        <f t="shared" si="27"/>
        <v>67</v>
      </c>
      <c r="M69" s="483">
        <f t="shared" si="28"/>
        <v>0.76136363636363635</v>
      </c>
      <c r="N69" s="467" t="s">
        <v>85</v>
      </c>
    </row>
    <row r="70" spans="2:25" x14ac:dyDescent="0.25">
      <c r="B70" s="225" t="s">
        <v>75</v>
      </c>
      <c r="C70" s="468">
        <f>SUM(C57:C69)</f>
        <v>2697</v>
      </c>
      <c r="D70" s="468">
        <f>SUM(D57:D69)</f>
        <v>983</v>
      </c>
      <c r="E70" s="482">
        <f>D70/C70</f>
        <v>0.36447905079718207</v>
      </c>
      <c r="F70" s="468">
        <f>SUM(F57:F69)</f>
        <v>304</v>
      </c>
      <c r="G70" s="482">
        <f>F70/C70</f>
        <v>0.11271783463107156</v>
      </c>
      <c r="H70" s="468">
        <f>SUM(H57:H69)</f>
        <v>679</v>
      </c>
      <c r="I70" s="485">
        <f t="shared" si="25"/>
        <v>0.25176121616611047</v>
      </c>
      <c r="J70" s="468">
        <f>SUM(J57:J69)</f>
        <v>1714</v>
      </c>
      <c r="K70" s="485">
        <f>J70/C70</f>
        <v>0.63552094920281799</v>
      </c>
      <c r="L70" s="468">
        <f>SUM(L57:L69)</f>
        <v>2393</v>
      </c>
      <c r="M70" s="486">
        <f>L70/C70</f>
        <v>0.88728216536892845</v>
      </c>
    </row>
    <row r="71" spans="2:25" x14ac:dyDescent="0.25">
      <c r="B71" s="367" t="s">
        <v>232</v>
      </c>
      <c r="C71" s="477">
        <f>C70-C62</f>
        <v>2448</v>
      </c>
      <c r="D71" s="477">
        <f>D70-D62</f>
        <v>970</v>
      </c>
      <c r="E71" s="484">
        <f>D71/C71</f>
        <v>0.39624183006535946</v>
      </c>
      <c r="F71" s="477">
        <f>F70-F62</f>
        <v>291</v>
      </c>
      <c r="G71" s="484">
        <f>F71/C71</f>
        <v>0.11887254901960784</v>
      </c>
      <c r="H71" s="477">
        <f>H70-H62</f>
        <v>679</v>
      </c>
      <c r="I71" s="488">
        <f t="shared" si="25"/>
        <v>0.27736928104575165</v>
      </c>
      <c r="J71" s="477">
        <f>J70-J62</f>
        <v>1478</v>
      </c>
      <c r="K71" s="488">
        <f>J71/C71</f>
        <v>0.60375816993464049</v>
      </c>
      <c r="L71" s="477">
        <f>L70-L62</f>
        <v>2157</v>
      </c>
      <c r="M71" s="489">
        <f>L71/C71</f>
        <v>0.88112745098039214</v>
      </c>
    </row>
    <row r="72" spans="2:25" x14ac:dyDescent="0.25">
      <c r="B72" s="90" t="s">
        <v>517</v>
      </c>
      <c r="C72" s="69"/>
      <c r="D72" s="69"/>
      <c r="E72" s="69"/>
      <c r="F72" s="69"/>
      <c r="G72" s="69"/>
      <c r="H72" s="69"/>
      <c r="I72" s="69"/>
    </row>
    <row r="73" spans="2:25" x14ac:dyDescent="0.25">
      <c r="B73" s="222" t="s">
        <v>455</v>
      </c>
      <c r="C73" s="69"/>
      <c r="D73" s="69"/>
      <c r="E73" s="69"/>
      <c r="F73" s="69"/>
      <c r="G73" s="69"/>
      <c r="H73" s="69"/>
      <c r="I73" s="69"/>
    </row>
    <row r="74" spans="2:25" x14ac:dyDescent="0.25">
      <c r="B74" s="90" t="s">
        <v>460</v>
      </c>
    </row>
    <row r="75" spans="2:25" x14ac:dyDescent="0.25">
      <c r="B75" s="90"/>
    </row>
    <row r="78" spans="2:25" ht="30.75" customHeight="1" x14ac:dyDescent="0.25">
      <c r="B78" s="966" t="s">
        <v>462</v>
      </c>
      <c r="C78" s="966"/>
      <c r="D78" s="966"/>
      <c r="E78" s="966"/>
      <c r="F78" s="966"/>
      <c r="G78" s="966"/>
      <c r="H78" s="966"/>
      <c r="I78" s="966"/>
      <c r="J78" s="966"/>
      <c r="K78" s="966"/>
      <c r="L78" s="966"/>
      <c r="M78" s="966"/>
      <c r="N78" s="966"/>
    </row>
    <row r="79" spans="2:25" x14ac:dyDescent="0.25">
      <c r="B79" s="12"/>
      <c r="C79" s="12"/>
      <c r="D79" s="12"/>
      <c r="E79" s="12"/>
      <c r="F79" s="12"/>
      <c r="G79" s="12"/>
      <c r="H79" s="12"/>
      <c r="I79" s="12"/>
      <c r="J79" s="12"/>
      <c r="K79" s="12"/>
      <c r="L79" s="12"/>
      <c r="M79" s="12"/>
      <c r="N79" s="12"/>
    </row>
    <row r="80" spans="2:25" ht="15" customHeight="1" x14ac:dyDescent="0.25">
      <c r="B80" s="989" t="s">
        <v>60</v>
      </c>
      <c r="C80" s="976" t="s">
        <v>247</v>
      </c>
      <c r="D80" s="986" t="s">
        <v>255</v>
      </c>
      <c r="E80" s="986"/>
      <c r="F80" s="1013" t="s">
        <v>70</v>
      </c>
      <c r="G80" s="1013"/>
      <c r="H80" s="1013" t="s">
        <v>71</v>
      </c>
      <c r="I80" s="1013"/>
      <c r="J80" s="1015" t="s">
        <v>237</v>
      </c>
      <c r="K80" s="1016"/>
      <c r="L80" s="91"/>
      <c r="M80" s="98"/>
      <c r="N80" s="98"/>
      <c r="O80" s="91"/>
      <c r="P80" s="91"/>
      <c r="Q80" s="91"/>
      <c r="R80" s="91"/>
      <c r="S80" s="91"/>
      <c r="T80" s="91"/>
      <c r="U80" s="88"/>
      <c r="V80" s="70"/>
      <c r="W80" s="70"/>
      <c r="X80" s="70"/>
      <c r="Y80" s="70"/>
    </row>
    <row r="81" spans="2:25" ht="15" customHeight="1" x14ac:dyDescent="0.25">
      <c r="B81" s="990"/>
      <c r="C81" s="977"/>
      <c r="D81" s="987"/>
      <c r="E81" s="987"/>
      <c r="F81" s="1014"/>
      <c r="G81" s="1014"/>
      <c r="H81" s="1014"/>
      <c r="I81" s="1014"/>
      <c r="J81" s="1017"/>
      <c r="K81" s="1018"/>
      <c r="L81" s="91"/>
      <c r="M81" s="98"/>
      <c r="N81" s="98"/>
      <c r="O81" s="91"/>
      <c r="P81" s="91"/>
      <c r="Q81" s="91"/>
      <c r="R81" s="91"/>
      <c r="S81" s="91"/>
      <c r="T81" s="91"/>
      <c r="U81" s="88"/>
      <c r="V81" s="70"/>
      <c r="W81" s="70"/>
      <c r="X81" s="70"/>
      <c r="Y81" s="70"/>
    </row>
    <row r="82" spans="2:25" x14ac:dyDescent="0.25">
      <c r="B82" s="965"/>
      <c r="C82" s="185" t="s">
        <v>4</v>
      </c>
      <c r="D82" s="194" t="s">
        <v>5</v>
      </c>
      <c r="E82" s="194" t="s">
        <v>6</v>
      </c>
      <c r="F82" s="194" t="s">
        <v>5</v>
      </c>
      <c r="G82" s="194" t="s">
        <v>6</v>
      </c>
      <c r="H82" s="194" t="s">
        <v>5</v>
      </c>
      <c r="I82" s="194" t="s">
        <v>6</v>
      </c>
      <c r="J82" s="294" t="s">
        <v>5</v>
      </c>
      <c r="K82" s="295" t="s">
        <v>6</v>
      </c>
      <c r="L82" s="92"/>
      <c r="M82" s="368"/>
      <c r="N82" s="368"/>
      <c r="O82" s="24"/>
      <c r="P82" s="24"/>
      <c r="Q82" s="24"/>
      <c r="R82" s="93"/>
      <c r="S82" s="93"/>
      <c r="T82" s="93"/>
      <c r="U82" s="94"/>
      <c r="V82" s="95"/>
      <c r="W82" s="95"/>
      <c r="X82" s="95"/>
      <c r="Y82" s="95"/>
    </row>
    <row r="83" spans="2:25" x14ac:dyDescent="0.25">
      <c r="B83" s="224" t="s">
        <v>7</v>
      </c>
      <c r="C83" s="123">
        <f>SUM(F83,H83,J83)</f>
        <v>162</v>
      </c>
      <c r="D83" s="123">
        <f>F83+H83</f>
        <v>162</v>
      </c>
      <c r="E83" s="469">
        <f>D83/C83</f>
        <v>1</v>
      </c>
      <c r="F83" s="490">
        <v>61</v>
      </c>
      <c r="G83" s="469">
        <f t="shared" ref="G83:G96" si="29">F83/$D83</f>
        <v>0.37654320987654322</v>
      </c>
      <c r="H83" s="490">
        <v>101</v>
      </c>
      <c r="I83" s="469">
        <f t="shared" ref="I83:I96" si="30">H83/$D83</f>
        <v>0.62345679012345678</v>
      </c>
      <c r="J83" s="491">
        <v>0</v>
      </c>
      <c r="K83" s="473">
        <f t="shared" ref="K83:K96" si="31">J83/C83</f>
        <v>0</v>
      </c>
      <c r="L83" s="78"/>
      <c r="M83" s="373"/>
      <c r="N83" s="369"/>
      <c r="O83" s="69"/>
      <c r="P83" s="370"/>
      <c r="Q83" s="69"/>
      <c r="R83" s="97"/>
      <c r="S83" s="78"/>
      <c r="T83" s="15"/>
      <c r="U83" s="16"/>
      <c r="V83" s="78"/>
      <c r="W83" s="227"/>
      <c r="X83" s="78"/>
      <c r="Y83" s="227"/>
    </row>
    <row r="84" spans="2:25" x14ac:dyDescent="0.25">
      <c r="B84" s="224" t="s">
        <v>8</v>
      </c>
      <c r="C84" s="123">
        <f>SUM(F84,H84,J84)</f>
        <v>184</v>
      </c>
      <c r="D84" s="123">
        <f t="shared" ref="D84:D95" si="32">F84+H84</f>
        <v>184</v>
      </c>
      <c r="E84" s="469">
        <f t="shared" ref="E84:E95" si="33">D84/C84</f>
        <v>1</v>
      </c>
      <c r="F84" s="123">
        <v>78</v>
      </c>
      <c r="G84" s="469">
        <f t="shared" si="29"/>
        <v>0.42391304347826086</v>
      </c>
      <c r="H84" s="492">
        <v>106</v>
      </c>
      <c r="I84" s="469">
        <f t="shared" si="30"/>
        <v>0.57608695652173914</v>
      </c>
      <c r="J84" s="493">
        <v>0</v>
      </c>
      <c r="K84" s="473">
        <f t="shared" si="31"/>
        <v>0</v>
      </c>
      <c r="L84" s="78"/>
      <c r="M84" s="373"/>
      <c r="N84" s="369"/>
      <c r="O84" s="69"/>
      <c r="P84" s="370"/>
      <c r="Q84" s="69"/>
      <c r="R84" s="97"/>
      <c r="S84" s="78"/>
      <c r="T84" s="15"/>
      <c r="U84" s="16"/>
      <c r="V84" s="78"/>
      <c r="W84" s="227"/>
      <c r="X84" s="78"/>
      <c r="Y84" s="227"/>
    </row>
    <row r="85" spans="2:25" x14ac:dyDescent="0.25">
      <c r="B85" s="224" t="s">
        <v>9</v>
      </c>
      <c r="C85" s="123">
        <f t="shared" ref="C85:C94" si="34">SUM(F85,H85,J85)</f>
        <v>197</v>
      </c>
      <c r="D85" s="123">
        <f t="shared" si="32"/>
        <v>197</v>
      </c>
      <c r="E85" s="469">
        <f t="shared" si="33"/>
        <v>1</v>
      </c>
      <c r="F85" s="123">
        <v>74</v>
      </c>
      <c r="G85" s="469">
        <f t="shared" si="29"/>
        <v>0.37563451776649748</v>
      </c>
      <c r="H85" s="492">
        <v>123</v>
      </c>
      <c r="I85" s="469">
        <f t="shared" si="30"/>
        <v>0.62436548223350252</v>
      </c>
      <c r="J85" s="493">
        <v>0</v>
      </c>
      <c r="K85" s="473">
        <f t="shared" si="31"/>
        <v>0</v>
      </c>
      <c r="L85" s="78"/>
      <c r="M85" s="373"/>
      <c r="N85" s="369"/>
      <c r="O85" s="69"/>
      <c r="P85" s="370"/>
      <c r="Q85" s="69"/>
      <c r="R85" s="97"/>
      <c r="S85" s="78"/>
      <c r="T85" s="15"/>
      <c r="U85" s="16"/>
      <c r="V85" s="78"/>
      <c r="W85" s="227"/>
      <c r="X85" s="78"/>
      <c r="Y85" s="227"/>
    </row>
    <row r="86" spans="2:25" x14ac:dyDescent="0.25">
      <c r="B86" s="224" t="s">
        <v>10</v>
      </c>
      <c r="C86" s="123">
        <f t="shared" si="34"/>
        <v>181</v>
      </c>
      <c r="D86" s="123">
        <f t="shared" si="32"/>
        <v>181</v>
      </c>
      <c r="E86" s="469">
        <f t="shared" si="33"/>
        <v>1</v>
      </c>
      <c r="F86" s="123">
        <v>75</v>
      </c>
      <c r="G86" s="469">
        <f t="shared" si="29"/>
        <v>0.4143646408839779</v>
      </c>
      <c r="H86" s="492">
        <v>106</v>
      </c>
      <c r="I86" s="469">
        <f t="shared" si="30"/>
        <v>0.58563535911602205</v>
      </c>
      <c r="J86" s="493">
        <v>0</v>
      </c>
      <c r="K86" s="473">
        <f t="shared" si="31"/>
        <v>0</v>
      </c>
      <c r="L86" s="78"/>
      <c r="M86" s="373"/>
      <c r="N86" s="369"/>
      <c r="O86" s="69"/>
      <c r="P86" s="370"/>
      <c r="Q86" s="69"/>
      <c r="R86" s="97"/>
      <c r="S86" s="78"/>
      <c r="T86" s="15"/>
      <c r="U86" s="16"/>
      <c r="V86" s="78"/>
      <c r="W86" s="227"/>
      <c r="X86" s="78"/>
      <c r="Y86" s="227"/>
    </row>
    <row r="87" spans="2:25" x14ac:dyDescent="0.25">
      <c r="B87" s="224" t="s">
        <v>11</v>
      </c>
      <c r="C87" s="123">
        <f t="shared" si="34"/>
        <v>254</v>
      </c>
      <c r="D87" s="123">
        <f t="shared" si="32"/>
        <v>253</v>
      </c>
      <c r="E87" s="469">
        <f t="shared" si="33"/>
        <v>0.99606299212598426</v>
      </c>
      <c r="F87" s="123">
        <v>113</v>
      </c>
      <c r="G87" s="469">
        <f t="shared" si="29"/>
        <v>0.44664031620553357</v>
      </c>
      <c r="H87" s="492">
        <v>140</v>
      </c>
      <c r="I87" s="469">
        <f t="shared" si="30"/>
        <v>0.55335968379446643</v>
      </c>
      <c r="J87" s="493">
        <v>1</v>
      </c>
      <c r="K87" s="473">
        <f t="shared" si="31"/>
        <v>3.937007874015748E-3</v>
      </c>
      <c r="L87" s="78"/>
      <c r="M87" s="373"/>
      <c r="N87" s="369"/>
      <c r="O87" s="69"/>
      <c r="P87" s="370"/>
      <c r="Q87" s="69"/>
      <c r="R87" s="97"/>
      <c r="S87" s="78"/>
      <c r="T87" s="15"/>
      <c r="U87" s="16"/>
      <c r="V87" s="78"/>
      <c r="W87" s="227"/>
      <c r="X87" s="78"/>
      <c r="Y87" s="227"/>
    </row>
    <row r="88" spans="2:25" x14ac:dyDescent="0.25">
      <c r="B88" s="224" t="s">
        <v>12</v>
      </c>
      <c r="C88" s="123">
        <f t="shared" si="34"/>
        <v>249</v>
      </c>
      <c r="D88" s="123">
        <f t="shared" si="32"/>
        <v>245</v>
      </c>
      <c r="E88" s="469">
        <f t="shared" si="33"/>
        <v>0.98393574297188757</v>
      </c>
      <c r="F88" s="123">
        <v>112</v>
      </c>
      <c r="G88" s="469">
        <f t="shared" si="29"/>
        <v>0.45714285714285713</v>
      </c>
      <c r="H88" s="492">
        <v>133</v>
      </c>
      <c r="I88" s="469">
        <f t="shared" si="30"/>
        <v>0.54285714285714282</v>
      </c>
      <c r="J88" s="493">
        <v>4</v>
      </c>
      <c r="K88" s="473">
        <f t="shared" si="31"/>
        <v>1.6064257028112448E-2</v>
      </c>
      <c r="L88" s="78"/>
      <c r="M88" s="373"/>
      <c r="N88" s="369"/>
      <c r="O88" s="69"/>
      <c r="P88" s="370"/>
      <c r="Q88" s="69"/>
      <c r="R88" s="97"/>
      <c r="S88" s="78"/>
      <c r="T88" s="15"/>
      <c r="U88" s="16"/>
      <c r="V88" s="78"/>
      <c r="W88" s="227"/>
      <c r="X88" s="78"/>
      <c r="Y88" s="227"/>
    </row>
    <row r="89" spans="2:25" x14ac:dyDescent="0.25">
      <c r="B89" s="224" t="s">
        <v>55</v>
      </c>
      <c r="C89" s="123">
        <f t="shared" si="34"/>
        <v>189</v>
      </c>
      <c r="D89" s="123">
        <f t="shared" si="32"/>
        <v>187</v>
      </c>
      <c r="E89" s="469">
        <f t="shared" si="33"/>
        <v>0.98941798941798942</v>
      </c>
      <c r="F89" s="123">
        <v>93</v>
      </c>
      <c r="G89" s="469">
        <f t="shared" si="29"/>
        <v>0.49732620320855614</v>
      </c>
      <c r="H89" s="492">
        <v>94</v>
      </c>
      <c r="I89" s="469">
        <f t="shared" si="30"/>
        <v>0.50267379679144386</v>
      </c>
      <c r="J89" s="493">
        <v>2</v>
      </c>
      <c r="K89" s="473">
        <f t="shared" si="31"/>
        <v>1.0582010582010581E-2</v>
      </c>
      <c r="L89" s="78"/>
      <c r="M89" s="373"/>
      <c r="N89" s="369"/>
      <c r="O89" s="69"/>
      <c r="P89" s="370"/>
      <c r="Q89" s="69"/>
      <c r="R89" s="97"/>
      <c r="S89" s="78"/>
      <c r="T89" s="15"/>
      <c r="U89" s="16"/>
      <c r="V89" s="78"/>
      <c r="W89" s="227"/>
      <c r="X89" s="78"/>
      <c r="Y89" s="227"/>
    </row>
    <row r="90" spans="2:25" x14ac:dyDescent="0.25">
      <c r="B90" s="224" t="s">
        <v>13</v>
      </c>
      <c r="C90" s="123">
        <f t="shared" si="34"/>
        <v>342</v>
      </c>
      <c r="D90" s="123">
        <f t="shared" si="32"/>
        <v>338</v>
      </c>
      <c r="E90" s="469">
        <f t="shared" si="33"/>
        <v>0.98830409356725146</v>
      </c>
      <c r="F90" s="123">
        <v>148</v>
      </c>
      <c r="G90" s="469">
        <f t="shared" si="29"/>
        <v>0.43786982248520712</v>
      </c>
      <c r="H90" s="492">
        <v>190</v>
      </c>
      <c r="I90" s="469">
        <f t="shared" si="30"/>
        <v>0.56213017751479288</v>
      </c>
      <c r="J90" s="493">
        <v>4</v>
      </c>
      <c r="K90" s="473">
        <f t="shared" si="31"/>
        <v>1.1695906432748537E-2</v>
      </c>
      <c r="L90" s="78"/>
      <c r="M90" s="373"/>
      <c r="N90" s="369"/>
      <c r="O90" s="69"/>
      <c r="P90" s="370"/>
      <c r="Q90" s="69"/>
      <c r="R90" s="97"/>
      <c r="S90" s="78"/>
      <c r="T90" s="15"/>
      <c r="U90" s="16"/>
      <c r="V90" s="78"/>
      <c r="W90" s="227"/>
      <c r="X90" s="78"/>
      <c r="Y90" s="227"/>
    </row>
    <row r="91" spans="2:25" x14ac:dyDescent="0.25">
      <c r="B91" s="224" t="s">
        <v>56</v>
      </c>
      <c r="C91" s="123">
        <f t="shared" si="34"/>
        <v>246</v>
      </c>
      <c r="D91" s="123">
        <f t="shared" si="32"/>
        <v>246</v>
      </c>
      <c r="E91" s="469">
        <f t="shared" si="33"/>
        <v>1</v>
      </c>
      <c r="F91" s="123">
        <v>115</v>
      </c>
      <c r="G91" s="469">
        <f t="shared" si="29"/>
        <v>0.46747967479674796</v>
      </c>
      <c r="H91" s="492">
        <v>131</v>
      </c>
      <c r="I91" s="469">
        <f t="shared" si="30"/>
        <v>0.53252032520325199</v>
      </c>
      <c r="J91" s="493">
        <v>0</v>
      </c>
      <c r="K91" s="473">
        <f t="shared" si="31"/>
        <v>0</v>
      </c>
      <c r="L91" s="78"/>
      <c r="M91" s="373"/>
      <c r="N91" s="369"/>
      <c r="O91" s="69"/>
      <c r="P91" s="370"/>
      <c r="Q91" s="69"/>
      <c r="R91" s="97"/>
      <c r="S91" s="78"/>
      <c r="T91" s="15"/>
      <c r="U91" s="16"/>
      <c r="V91" s="78"/>
      <c r="W91" s="227"/>
      <c r="X91" s="78"/>
      <c r="Y91" s="227"/>
    </row>
    <row r="92" spans="2:25" x14ac:dyDescent="0.25">
      <c r="B92" s="224" t="s">
        <v>57</v>
      </c>
      <c r="C92" s="123">
        <f t="shared" si="34"/>
        <v>93</v>
      </c>
      <c r="D92" s="123">
        <f t="shared" si="32"/>
        <v>93</v>
      </c>
      <c r="E92" s="469">
        <f t="shared" si="33"/>
        <v>1</v>
      </c>
      <c r="F92" s="123">
        <v>45</v>
      </c>
      <c r="G92" s="469">
        <f t="shared" si="29"/>
        <v>0.4838709677419355</v>
      </c>
      <c r="H92" s="492">
        <v>48</v>
      </c>
      <c r="I92" s="469">
        <f t="shared" si="30"/>
        <v>0.5161290322580645</v>
      </c>
      <c r="J92" s="493">
        <v>0</v>
      </c>
      <c r="K92" s="473">
        <f t="shared" si="31"/>
        <v>0</v>
      </c>
      <c r="L92" s="78"/>
      <c r="M92" s="373"/>
      <c r="N92" s="369"/>
      <c r="O92" s="69"/>
      <c r="P92" s="370"/>
      <c r="Q92" s="69"/>
      <c r="R92" s="97"/>
      <c r="S92" s="78"/>
      <c r="T92" s="15"/>
      <c r="U92" s="16"/>
      <c r="V92" s="78"/>
      <c r="W92" s="227"/>
      <c r="X92" s="78"/>
      <c r="Y92" s="227"/>
    </row>
    <row r="93" spans="2:25" x14ac:dyDescent="0.25">
      <c r="B93" s="224" t="s">
        <v>58</v>
      </c>
      <c r="C93" s="123">
        <f t="shared" si="34"/>
        <v>182</v>
      </c>
      <c r="D93" s="123">
        <f t="shared" si="32"/>
        <v>182</v>
      </c>
      <c r="E93" s="469">
        <f t="shared" si="33"/>
        <v>1</v>
      </c>
      <c r="F93" s="123">
        <v>86</v>
      </c>
      <c r="G93" s="469">
        <f t="shared" si="29"/>
        <v>0.47252747252747251</v>
      </c>
      <c r="H93" s="492">
        <v>96</v>
      </c>
      <c r="I93" s="469">
        <f t="shared" si="30"/>
        <v>0.52747252747252749</v>
      </c>
      <c r="J93" s="493">
        <v>0</v>
      </c>
      <c r="K93" s="473">
        <f t="shared" si="31"/>
        <v>0</v>
      </c>
      <c r="L93" s="78"/>
      <c r="M93" s="373"/>
      <c r="N93" s="369"/>
      <c r="O93" s="69"/>
      <c r="P93" s="370"/>
      <c r="Q93" s="69"/>
      <c r="R93" s="97"/>
      <c r="S93" s="78"/>
      <c r="T93" s="15"/>
      <c r="U93" s="16"/>
      <c r="V93" s="78"/>
      <c r="W93" s="227"/>
      <c r="X93" s="78"/>
      <c r="Y93" s="227"/>
    </row>
    <row r="94" spans="2:25" x14ac:dyDescent="0.25">
      <c r="B94" s="224" t="s">
        <v>59</v>
      </c>
      <c r="C94" s="123">
        <f t="shared" si="34"/>
        <v>330</v>
      </c>
      <c r="D94" s="123">
        <f t="shared" si="32"/>
        <v>330</v>
      </c>
      <c r="E94" s="469">
        <f t="shared" si="33"/>
        <v>1</v>
      </c>
      <c r="F94" s="123">
        <v>134</v>
      </c>
      <c r="G94" s="469">
        <f t="shared" si="29"/>
        <v>0.40606060606060607</v>
      </c>
      <c r="H94" s="492">
        <v>196</v>
      </c>
      <c r="I94" s="469">
        <f t="shared" si="30"/>
        <v>0.59393939393939399</v>
      </c>
      <c r="J94" s="493">
        <v>0</v>
      </c>
      <c r="K94" s="473">
        <f t="shared" si="31"/>
        <v>0</v>
      </c>
      <c r="L94" s="78"/>
      <c r="M94" s="373"/>
      <c r="N94" s="369"/>
      <c r="O94" s="69"/>
      <c r="P94" s="370"/>
      <c r="Q94" s="69"/>
      <c r="R94" s="97"/>
      <c r="S94" s="78"/>
      <c r="T94" s="15"/>
      <c r="U94" s="16"/>
      <c r="V94" s="78"/>
      <c r="W94" s="227"/>
      <c r="X94" s="78"/>
      <c r="Y94" s="227"/>
    </row>
    <row r="95" spans="2:25" x14ac:dyDescent="0.25">
      <c r="B95" s="224" t="s">
        <v>14</v>
      </c>
      <c r="C95" s="123">
        <f>SUM(F95,H95,J95)</f>
        <v>88</v>
      </c>
      <c r="D95" s="123">
        <f t="shared" si="32"/>
        <v>88</v>
      </c>
      <c r="E95" s="469">
        <f t="shared" si="33"/>
        <v>1</v>
      </c>
      <c r="F95" s="123">
        <v>35</v>
      </c>
      <c r="G95" s="469">
        <f t="shared" si="29"/>
        <v>0.39772727272727271</v>
      </c>
      <c r="H95" s="492">
        <v>53</v>
      </c>
      <c r="I95" s="469">
        <f t="shared" si="30"/>
        <v>0.60227272727272729</v>
      </c>
      <c r="J95" s="493">
        <v>0</v>
      </c>
      <c r="K95" s="473">
        <f t="shared" si="31"/>
        <v>0</v>
      </c>
      <c r="L95" s="78"/>
      <c r="M95" s="373"/>
      <c r="N95" s="369"/>
      <c r="O95" s="69"/>
      <c r="P95" s="370"/>
      <c r="Q95" s="69"/>
      <c r="R95" s="97"/>
      <c r="S95" s="78"/>
      <c r="T95" s="15"/>
      <c r="U95" s="16"/>
      <c r="V95" s="78"/>
      <c r="W95" s="227"/>
      <c r="X95" s="78"/>
      <c r="Y95" s="227"/>
    </row>
    <row r="96" spans="2:25" s="66" customFormat="1" x14ac:dyDescent="0.25">
      <c r="B96" s="225" t="s">
        <v>75</v>
      </c>
      <c r="C96" s="468">
        <f>SUM(C83:C95)</f>
        <v>2697</v>
      </c>
      <c r="D96" s="481">
        <f>SUM(D83:D95)</f>
        <v>2686</v>
      </c>
      <c r="E96" s="482">
        <f>D96/C96</f>
        <v>0.99592139414163883</v>
      </c>
      <c r="F96" s="481">
        <f>SUM(F83:F95)</f>
        <v>1169</v>
      </c>
      <c r="G96" s="482">
        <f t="shared" si="29"/>
        <v>0.43521965748324648</v>
      </c>
      <c r="H96" s="481">
        <f>SUM(H83:H95)</f>
        <v>1517</v>
      </c>
      <c r="I96" s="482">
        <f t="shared" si="30"/>
        <v>0.56478034251675358</v>
      </c>
      <c r="J96" s="506">
        <f>SUM(J83:J95)</f>
        <v>11</v>
      </c>
      <c r="K96" s="476">
        <f t="shared" si="31"/>
        <v>4.0786058583611416E-3</v>
      </c>
      <c r="L96" s="78"/>
      <c r="M96" s="373"/>
      <c r="N96" s="372"/>
      <c r="O96" s="371"/>
      <c r="P96" s="370"/>
      <c r="Q96" s="371"/>
      <c r="R96" s="97"/>
      <c r="S96" s="17"/>
      <c r="T96" s="15"/>
      <c r="U96" s="16"/>
      <c r="V96" s="78"/>
      <c r="W96" s="227"/>
      <c r="X96" s="78"/>
      <c r="Y96" s="227"/>
    </row>
    <row r="97" spans="2:18" x14ac:dyDescent="0.25">
      <c r="B97" s="90" t="s">
        <v>517</v>
      </c>
      <c r="C97" s="69"/>
      <c r="D97" s="78"/>
      <c r="E97" s="69"/>
      <c r="F97" s="69"/>
      <c r="G97" s="69"/>
      <c r="H97" s="69"/>
      <c r="I97" s="69"/>
      <c r="J97" s="69"/>
      <c r="K97" s="69"/>
      <c r="L97" s="69"/>
      <c r="M97" s="69"/>
      <c r="N97" s="229"/>
      <c r="O97" s="229"/>
      <c r="P97" s="228"/>
      <c r="Q97" s="77"/>
    </row>
    <row r="98" spans="2:18" x14ac:dyDescent="0.25">
      <c r="B98" s="90" t="s">
        <v>243</v>
      </c>
      <c r="K98" s="69"/>
      <c r="L98" s="69"/>
      <c r="M98" s="69"/>
      <c r="N98" s="69"/>
      <c r="O98" s="229"/>
      <c r="P98" s="77"/>
      <c r="R98" s="77"/>
    </row>
    <row r="100" spans="2:18" ht="39.75" customHeight="1" x14ac:dyDescent="0.25">
      <c r="B100" s="966" t="s">
        <v>456</v>
      </c>
      <c r="C100" s="966"/>
      <c r="D100" s="966"/>
      <c r="E100" s="966"/>
      <c r="F100" s="966"/>
      <c r="G100" s="966"/>
      <c r="H100" s="966"/>
      <c r="I100" s="966"/>
      <c r="J100" s="966"/>
      <c r="K100" s="966"/>
      <c r="L100" s="966"/>
      <c r="M100" s="966"/>
      <c r="N100" s="966"/>
    </row>
    <row r="101" spans="2:18" ht="15.75" customHeight="1" x14ac:dyDescent="0.25"/>
    <row r="102" spans="2:18" ht="15" customHeight="1" x14ac:dyDescent="0.25">
      <c r="B102" s="104"/>
      <c r="C102" s="230"/>
      <c r="D102" s="186" t="s">
        <v>75</v>
      </c>
      <c r="E102" s="994" t="s">
        <v>70</v>
      </c>
      <c r="F102" s="994"/>
      <c r="G102" s="994" t="s">
        <v>71</v>
      </c>
      <c r="H102" s="995"/>
      <c r="J102" s="23"/>
      <c r="K102" s="993"/>
      <c r="L102" s="993"/>
      <c r="M102" s="993"/>
      <c r="N102" s="993"/>
    </row>
    <row r="103" spans="2:18" x14ac:dyDescent="0.25">
      <c r="B103" s="965" t="s">
        <v>44</v>
      </c>
      <c r="C103" s="977"/>
      <c r="D103" s="186" t="s">
        <v>4</v>
      </c>
      <c r="E103" s="326" t="s">
        <v>5</v>
      </c>
      <c r="F103" s="327" t="s">
        <v>6</v>
      </c>
      <c r="G103" s="326" t="s">
        <v>5</v>
      </c>
      <c r="H103" s="328" t="s">
        <v>6</v>
      </c>
      <c r="J103" s="23"/>
      <c r="K103" s="47"/>
      <c r="L103" s="24"/>
      <c r="M103" s="47"/>
      <c r="N103" s="24"/>
    </row>
    <row r="104" spans="2:18" x14ac:dyDescent="0.25">
      <c r="B104" s="1000" t="s">
        <v>244</v>
      </c>
      <c r="C104" s="1001"/>
      <c r="D104" s="494">
        <f>SUM(E104,G104)</f>
        <v>636</v>
      </c>
      <c r="E104" s="495">
        <v>243</v>
      </c>
      <c r="F104" s="496">
        <f t="shared" ref="F104:F109" si="35">E104/$D104</f>
        <v>0.38207547169811323</v>
      </c>
      <c r="G104" s="495">
        <v>393</v>
      </c>
      <c r="H104" s="497">
        <f t="shared" ref="H104:H109" si="36">G104/$D104</f>
        <v>0.61792452830188682</v>
      </c>
      <c r="J104" s="23"/>
      <c r="K104" s="47"/>
      <c r="L104" s="26"/>
      <c r="M104" s="47"/>
      <c r="N104" s="26"/>
    </row>
    <row r="105" spans="2:18" x14ac:dyDescent="0.25">
      <c r="B105" s="996" t="s">
        <v>245</v>
      </c>
      <c r="C105" s="997"/>
      <c r="D105" s="470">
        <f t="shared" ref="D105:D109" si="37">SUM(E105,G105)</f>
        <v>1144</v>
      </c>
      <c r="E105" s="498">
        <v>637</v>
      </c>
      <c r="F105" s="499">
        <f t="shared" si="35"/>
        <v>0.55681818181818177</v>
      </c>
      <c r="G105" s="498">
        <v>507</v>
      </c>
      <c r="H105" s="500">
        <f t="shared" si="36"/>
        <v>0.44318181818181818</v>
      </c>
      <c r="J105" s="23"/>
      <c r="K105" s="47"/>
      <c r="L105" s="26"/>
      <c r="M105" s="47"/>
      <c r="N105" s="26"/>
      <c r="O105" s="99"/>
    </row>
    <row r="106" spans="2:18" x14ac:dyDescent="0.25">
      <c r="B106" s="996" t="s">
        <v>221</v>
      </c>
      <c r="C106" s="997"/>
      <c r="D106" s="470">
        <f t="shared" si="37"/>
        <v>600</v>
      </c>
      <c r="E106" s="498">
        <v>193</v>
      </c>
      <c r="F106" s="499">
        <f t="shared" si="35"/>
        <v>0.32166666666666666</v>
      </c>
      <c r="G106" s="498">
        <v>407</v>
      </c>
      <c r="H106" s="500">
        <f t="shared" si="36"/>
        <v>0.67833333333333334</v>
      </c>
      <c r="J106" s="23"/>
      <c r="K106" s="47"/>
      <c r="L106" s="26"/>
      <c r="M106" s="47"/>
      <c r="N106" s="26"/>
      <c r="O106" s="99"/>
    </row>
    <row r="107" spans="2:18" x14ac:dyDescent="0.25">
      <c r="B107" s="1002" t="s">
        <v>222</v>
      </c>
      <c r="C107" s="1003"/>
      <c r="D107" s="470">
        <f t="shared" si="37"/>
        <v>267</v>
      </c>
      <c r="E107" s="498">
        <v>83</v>
      </c>
      <c r="F107" s="499">
        <f t="shared" si="35"/>
        <v>0.31086142322097376</v>
      </c>
      <c r="G107" s="498">
        <v>184</v>
      </c>
      <c r="H107" s="500">
        <f t="shared" si="36"/>
        <v>0.68913857677902624</v>
      </c>
      <c r="J107" s="23"/>
      <c r="K107" s="47"/>
      <c r="L107" s="26"/>
      <c r="M107" s="47"/>
      <c r="N107" s="26"/>
    </row>
    <row r="108" spans="2:18" x14ac:dyDescent="0.25">
      <c r="B108" s="996" t="s">
        <v>278</v>
      </c>
      <c r="C108" s="997"/>
      <c r="D108" s="470">
        <f t="shared" si="37"/>
        <v>16</v>
      </c>
      <c r="E108" s="498">
        <v>5</v>
      </c>
      <c r="F108" s="499">
        <f t="shared" si="35"/>
        <v>0.3125</v>
      </c>
      <c r="G108" s="498">
        <v>11</v>
      </c>
      <c r="H108" s="500">
        <f t="shared" si="36"/>
        <v>0.6875</v>
      </c>
      <c r="J108" s="23"/>
      <c r="K108" s="47"/>
      <c r="L108" s="26"/>
      <c r="M108" s="47"/>
      <c r="N108" s="26"/>
    </row>
    <row r="109" spans="2:18" x14ac:dyDescent="0.25">
      <c r="B109" s="998" t="s">
        <v>219</v>
      </c>
      <c r="C109" s="999"/>
      <c r="D109" s="501">
        <f t="shared" si="37"/>
        <v>52</v>
      </c>
      <c r="E109" s="502">
        <v>25</v>
      </c>
      <c r="F109" s="503">
        <f t="shared" si="35"/>
        <v>0.48076923076923078</v>
      </c>
      <c r="G109" s="502">
        <v>27</v>
      </c>
      <c r="H109" s="504">
        <f t="shared" si="36"/>
        <v>0.51923076923076927</v>
      </c>
      <c r="J109" s="23"/>
      <c r="K109" s="47"/>
      <c r="L109" s="26"/>
      <c r="M109" s="47"/>
      <c r="N109" s="26"/>
    </row>
    <row r="110" spans="2:18" x14ac:dyDescent="0.25">
      <c r="B110" s="90" t="s">
        <v>516</v>
      </c>
    </row>
    <row r="111" spans="2:18" x14ac:dyDescent="0.25">
      <c r="B111" s="90" t="s">
        <v>464</v>
      </c>
    </row>
  </sheetData>
  <mergeCells count="50">
    <mergeCell ref="B3:N3"/>
    <mergeCell ref="B5:B7"/>
    <mergeCell ref="C5:C6"/>
    <mergeCell ref="D5:E6"/>
    <mergeCell ref="F5:G6"/>
    <mergeCell ref="H5:I6"/>
    <mergeCell ref="J5:K6"/>
    <mergeCell ref="L5:M6"/>
    <mergeCell ref="N5:O6"/>
    <mergeCell ref="R5:S6"/>
    <mergeCell ref="B27:N27"/>
    <mergeCell ref="B29:B31"/>
    <mergeCell ref="D29:K29"/>
    <mergeCell ref="D30:E30"/>
    <mergeCell ref="F30:G30"/>
    <mergeCell ref="H30:I30"/>
    <mergeCell ref="J30:K30"/>
    <mergeCell ref="L30:M30"/>
    <mergeCell ref="N29:N31"/>
    <mergeCell ref="D80:E81"/>
    <mergeCell ref="F80:G81"/>
    <mergeCell ref="H80:I81"/>
    <mergeCell ref="J80:K81"/>
    <mergeCell ref="P5:Q6"/>
    <mergeCell ref="B52:N52"/>
    <mergeCell ref="B54:B56"/>
    <mergeCell ref="C54:C55"/>
    <mergeCell ref="D54:K54"/>
    <mergeCell ref="L54:M55"/>
    <mergeCell ref="D55:E55"/>
    <mergeCell ref="F55:G55"/>
    <mergeCell ref="H55:I55"/>
    <mergeCell ref="J55:K55"/>
    <mergeCell ref="N54:N56"/>
    <mergeCell ref="T5:T7"/>
    <mergeCell ref="B109:C109"/>
    <mergeCell ref="B100:N100"/>
    <mergeCell ref="E102:F102"/>
    <mergeCell ref="G102:H102"/>
    <mergeCell ref="K102:L102"/>
    <mergeCell ref="M102:N102"/>
    <mergeCell ref="B103:C103"/>
    <mergeCell ref="B104:C104"/>
    <mergeCell ref="B105:C105"/>
    <mergeCell ref="B106:C106"/>
    <mergeCell ref="B107:C107"/>
    <mergeCell ref="B108:C108"/>
    <mergeCell ref="B78:N78"/>
    <mergeCell ref="B80:B82"/>
    <mergeCell ref="C80:C81"/>
  </mergeCells>
  <conditionalFormatting sqref="D32:D44">
    <cfRule type="cellIs" dxfId="206" priority="5" operator="lessThan">
      <formula>10</formula>
    </cfRule>
  </conditionalFormatting>
  <conditionalFormatting sqref="D57:D69">
    <cfRule type="cellIs" dxfId="205" priority="10" operator="lessThan">
      <formula>10</formula>
    </cfRule>
  </conditionalFormatting>
  <conditionalFormatting sqref="E8:E20">
    <cfRule type="top10" dxfId="204" priority="361" bottom="1" rank="1"/>
    <cfRule type="top10" dxfId="203" priority="362" rank="1"/>
  </conditionalFormatting>
  <conditionalFormatting sqref="E32:E44">
    <cfRule type="top10" dxfId="202" priority="3" bottom="1" rank="1"/>
    <cfRule type="top10" dxfId="201" priority="4" rank="1"/>
  </conditionalFormatting>
  <conditionalFormatting sqref="E57:E69">
    <cfRule type="top10" dxfId="200" priority="8" bottom="1" rank="1"/>
    <cfRule type="top10" dxfId="199" priority="9" rank="1"/>
  </conditionalFormatting>
  <conditionalFormatting sqref="E83:E95">
    <cfRule type="top10" dxfId="198" priority="379" bottom="1" rank="1"/>
    <cfRule type="top10" dxfId="197" priority="380" rank="1"/>
  </conditionalFormatting>
  <conditionalFormatting sqref="G8:G20">
    <cfRule type="top10" dxfId="196" priority="363" bottom="1" rank="1"/>
    <cfRule type="top10" dxfId="195" priority="364" rank="1"/>
  </conditionalFormatting>
  <conditionalFormatting sqref="G32:G44">
    <cfRule type="top10" dxfId="194" priority="1" bottom="1" rank="1"/>
    <cfRule type="top10" dxfId="193" priority="2" rank="1"/>
  </conditionalFormatting>
  <conditionalFormatting sqref="G57:G69">
    <cfRule type="top10" dxfId="192" priority="6" bottom="1" rank="1"/>
    <cfRule type="top10" dxfId="191" priority="7" rank="1"/>
  </conditionalFormatting>
  <conditionalFormatting sqref="I8:I20">
    <cfRule type="top10" dxfId="190" priority="365" bottom="1" rank="1"/>
    <cfRule type="top10" dxfId="189" priority="366" rank="1"/>
  </conditionalFormatting>
  <conditionalFormatting sqref="K8:K20">
    <cfRule type="top10" dxfId="188" priority="367" bottom="1" rank="1"/>
    <cfRule type="top10" dxfId="187" priority="368" rank="1"/>
  </conditionalFormatting>
  <conditionalFormatting sqref="M8:M20">
    <cfRule type="top10" dxfId="186" priority="369" bottom="1" rank="1"/>
    <cfRule type="top10" dxfId="185" priority="370" rank="1"/>
  </conditionalFormatting>
  <conditionalFormatting sqref="O8:O20">
    <cfRule type="top10" dxfId="184" priority="371" bottom="1" rank="1"/>
    <cfRule type="top10" dxfId="183" priority="372" rank="1"/>
  </conditionalFormatting>
  <conditionalFormatting sqref="Q8:Q20">
    <cfRule type="top10" dxfId="182" priority="373" bottom="1" rank="1"/>
    <cfRule type="top10" dxfId="181" priority="374" rank="1"/>
  </conditionalFormatting>
  <hyperlinks>
    <hyperlink ref="B1" location="TOC!A1" display="TOC" xr:uid="{00000000-0004-0000-1200-000000000000}"/>
  </hyperlinks>
  <pageMargins left="0.7" right="0.7" top="0.75" bottom="0.75" header="0.3" footer="0.3"/>
  <pageSetup paperSize="9" scale="50" orientation="landscape" r:id="rId1"/>
  <rowBreaks count="1" manualBreakCount="1">
    <brk id="50" max="19" man="1"/>
  </rowBreaks>
  <colBreaks count="1" manualBreakCount="1">
    <brk id="2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6D9"/>
  </sheetPr>
  <dimension ref="B1:AA71"/>
  <sheetViews>
    <sheetView zoomScaleNormal="100" zoomScaleSheetLayoutView="90" workbookViewId="0">
      <selection activeCell="B1" sqref="B1"/>
    </sheetView>
  </sheetViews>
  <sheetFormatPr defaultRowHeight="15" x14ac:dyDescent="0.25"/>
  <cols>
    <col min="1" max="1" width="5.85546875" style="67" customWidth="1"/>
    <col min="2" max="2" width="18.7109375" style="67" customWidth="1"/>
    <col min="3" max="3" width="14.7109375" style="67" customWidth="1"/>
    <col min="4" max="11" width="10.7109375" style="67" customWidth="1"/>
    <col min="12" max="12" width="11.85546875" style="67" customWidth="1"/>
    <col min="13" max="13" width="10.7109375" style="67" customWidth="1"/>
    <col min="14" max="14" width="14.140625" style="67" customWidth="1"/>
    <col min="15" max="15" width="18.140625" style="67" customWidth="1"/>
    <col min="16" max="16" width="15.28515625" style="67" customWidth="1"/>
    <col min="17" max="17" width="10.7109375" style="67" customWidth="1"/>
    <col min="18" max="18" width="10.140625" style="67" customWidth="1"/>
    <col min="19" max="20" width="9.140625" style="67"/>
    <col min="21" max="21" width="9.140625" style="67" customWidth="1"/>
    <col min="22" max="16384" width="9.140625" style="67"/>
  </cols>
  <sheetData>
    <row r="1" spans="2:17" x14ac:dyDescent="0.25">
      <c r="B1" s="68" t="s">
        <v>48</v>
      </c>
    </row>
    <row r="2" spans="2:17" x14ac:dyDescent="0.25">
      <c r="B2" s="68"/>
    </row>
    <row r="3" spans="2:17" s="262" customFormat="1" ht="15.75" x14ac:dyDescent="0.25">
      <c r="B3" s="45" t="s">
        <v>421</v>
      </c>
    </row>
    <row r="5" spans="2:17" ht="45" customHeight="1" x14ac:dyDescent="0.25">
      <c r="B5" s="1059" t="s">
        <v>60</v>
      </c>
      <c r="C5" s="254" t="s">
        <v>784</v>
      </c>
      <c r="D5" s="1061" t="s">
        <v>72</v>
      </c>
      <c r="E5" s="1061"/>
      <c r="F5" s="1061" t="s">
        <v>73</v>
      </c>
      <c r="G5" s="1061"/>
      <c r="H5" s="1061" t="s">
        <v>74</v>
      </c>
      <c r="I5" s="1061"/>
      <c r="J5" s="1061" t="s">
        <v>2</v>
      </c>
      <c r="K5" s="1061"/>
      <c r="L5" s="305" t="s">
        <v>331</v>
      </c>
      <c r="M5" s="1064" t="s">
        <v>3</v>
      </c>
      <c r="N5" s="1064"/>
      <c r="O5" s="1057" t="s">
        <v>84</v>
      </c>
      <c r="P5" s="1055" t="s">
        <v>481</v>
      </c>
    </row>
    <row r="6" spans="2:17" x14ac:dyDescent="0.25">
      <c r="B6" s="1060"/>
      <c r="C6" s="359" t="s">
        <v>4</v>
      </c>
      <c r="D6" s="359" t="s">
        <v>5</v>
      </c>
      <c r="E6" s="359" t="s">
        <v>6</v>
      </c>
      <c r="F6" s="359" t="s">
        <v>5</v>
      </c>
      <c r="G6" s="359" t="s">
        <v>6</v>
      </c>
      <c r="H6" s="359" t="s">
        <v>5</v>
      </c>
      <c r="I6" s="359" t="s">
        <v>6</v>
      </c>
      <c r="J6" s="359" t="s">
        <v>5</v>
      </c>
      <c r="K6" s="359" t="s">
        <v>6</v>
      </c>
      <c r="L6" s="360" t="s">
        <v>6</v>
      </c>
      <c r="M6" s="835" t="s">
        <v>5</v>
      </c>
      <c r="N6" s="835" t="s">
        <v>6</v>
      </c>
      <c r="O6" s="1058"/>
      <c r="P6" s="1056"/>
    </row>
    <row r="7" spans="2:17" x14ac:dyDescent="0.25">
      <c r="B7" s="362" t="s">
        <v>7</v>
      </c>
      <c r="C7" s="320">
        <f>SUM(D7,F7,H7,J7,M7)</f>
        <v>161</v>
      </c>
      <c r="D7" s="320">
        <v>103</v>
      </c>
      <c r="E7" s="523">
        <f t="shared" ref="E7:E21" si="0">D7/C7</f>
        <v>0.63975155279503104</v>
      </c>
      <c r="F7" s="320">
        <v>1</v>
      </c>
      <c r="G7" s="325">
        <f t="shared" ref="G7:G22" si="1">F7/C7</f>
        <v>6.2111801242236021E-3</v>
      </c>
      <c r="H7" s="320">
        <v>5</v>
      </c>
      <c r="I7" s="334">
        <f t="shared" ref="I7:I22" si="2">H7/C7</f>
        <v>3.1055900621118012E-2</v>
      </c>
      <c r="J7" s="320">
        <v>51</v>
      </c>
      <c r="K7" s="334">
        <f t="shared" ref="K7:K21" si="3">J7/C7</f>
        <v>0.31677018633540371</v>
      </c>
      <c r="L7" s="681">
        <f>E7+G7+I7+K7</f>
        <v>0.99378881987577627</v>
      </c>
      <c r="M7" s="812">
        <v>1</v>
      </c>
      <c r="N7" s="836">
        <f t="shared" ref="N7:N20" si="4">M7/C7</f>
        <v>6.2111801242236021E-3</v>
      </c>
      <c r="O7" s="320" t="s">
        <v>33</v>
      </c>
      <c r="P7" s="355" t="s">
        <v>33</v>
      </c>
      <c r="Q7" s="264"/>
    </row>
    <row r="8" spans="2:17" x14ac:dyDescent="0.25">
      <c r="B8" s="263" t="s">
        <v>8</v>
      </c>
      <c r="C8" s="121">
        <f t="shared" ref="C8:C20" si="5">SUM(D8,F8,H8,J8,M8)</f>
        <v>178</v>
      </c>
      <c r="D8" s="121">
        <v>76</v>
      </c>
      <c r="E8" s="513">
        <f t="shared" si="0"/>
        <v>0.42696629213483145</v>
      </c>
      <c r="F8" s="121">
        <v>1</v>
      </c>
      <c r="G8" s="317">
        <f t="shared" si="1"/>
        <v>5.6179775280898875E-3</v>
      </c>
      <c r="H8" s="121">
        <v>0</v>
      </c>
      <c r="I8" s="131">
        <f t="shared" si="2"/>
        <v>0</v>
      </c>
      <c r="J8" s="121">
        <v>101</v>
      </c>
      <c r="K8" s="131">
        <f t="shared" si="3"/>
        <v>0.56741573033707871</v>
      </c>
      <c r="L8" s="682">
        <f t="shared" ref="L8:L20" si="6">E8+G8+I8+K8</f>
        <v>1</v>
      </c>
      <c r="M8" s="517">
        <v>0</v>
      </c>
      <c r="N8" s="837">
        <f t="shared" si="4"/>
        <v>0</v>
      </c>
      <c r="O8" s="121"/>
      <c r="P8" s="445"/>
      <c r="Q8" s="264"/>
    </row>
    <row r="9" spans="2:17" x14ac:dyDescent="0.25">
      <c r="B9" s="263" t="s">
        <v>9</v>
      </c>
      <c r="C9" s="121">
        <f t="shared" si="5"/>
        <v>198</v>
      </c>
      <c r="D9" s="121">
        <v>94</v>
      </c>
      <c r="E9" s="513">
        <f t="shared" si="0"/>
        <v>0.47474747474747475</v>
      </c>
      <c r="F9" s="121">
        <v>3</v>
      </c>
      <c r="G9" s="317">
        <f t="shared" si="1"/>
        <v>1.5151515151515152E-2</v>
      </c>
      <c r="H9" s="121">
        <v>5</v>
      </c>
      <c r="I9" s="131">
        <f t="shared" si="2"/>
        <v>2.5252525252525252E-2</v>
      </c>
      <c r="J9" s="121">
        <v>92</v>
      </c>
      <c r="K9" s="131">
        <f t="shared" si="3"/>
        <v>0.46464646464646464</v>
      </c>
      <c r="L9" s="682">
        <f t="shared" si="6"/>
        <v>0.97979797979797978</v>
      </c>
      <c r="M9" s="517">
        <v>4</v>
      </c>
      <c r="N9" s="837">
        <f t="shared" si="4"/>
        <v>2.0202020202020204E-2</v>
      </c>
      <c r="O9" s="121" t="s">
        <v>20</v>
      </c>
      <c r="P9" s="786"/>
      <c r="Q9" s="264"/>
    </row>
    <row r="10" spans="2:17" x14ac:dyDescent="0.25">
      <c r="B10" s="263" t="s">
        <v>10</v>
      </c>
      <c r="C10" s="121">
        <f t="shared" si="5"/>
        <v>180</v>
      </c>
      <c r="D10" s="121">
        <v>114</v>
      </c>
      <c r="E10" s="513">
        <f t="shared" si="0"/>
        <v>0.6333333333333333</v>
      </c>
      <c r="F10" s="121">
        <v>0</v>
      </c>
      <c r="G10" s="317">
        <f t="shared" si="1"/>
        <v>0</v>
      </c>
      <c r="H10" s="121">
        <v>0</v>
      </c>
      <c r="I10" s="131">
        <f t="shared" si="2"/>
        <v>0</v>
      </c>
      <c r="J10" s="121">
        <v>62</v>
      </c>
      <c r="K10" s="131">
        <f t="shared" si="3"/>
        <v>0.34444444444444444</v>
      </c>
      <c r="L10" s="682">
        <f t="shared" si="6"/>
        <v>0.97777777777777775</v>
      </c>
      <c r="M10" s="517">
        <v>4</v>
      </c>
      <c r="N10" s="837">
        <f t="shared" si="4"/>
        <v>2.2222222222222223E-2</v>
      </c>
      <c r="O10" s="121" t="s">
        <v>33</v>
      </c>
      <c r="P10" s="358" t="s">
        <v>33</v>
      </c>
      <c r="Q10" s="264"/>
    </row>
    <row r="11" spans="2:17" x14ac:dyDescent="0.25">
      <c r="B11" s="263" t="s">
        <v>11</v>
      </c>
      <c r="C11" s="121">
        <f t="shared" si="5"/>
        <v>253</v>
      </c>
      <c r="D11" s="121">
        <v>119</v>
      </c>
      <c r="E11" s="513">
        <f t="shared" si="0"/>
        <v>0.47035573122529645</v>
      </c>
      <c r="F11" s="121">
        <v>0</v>
      </c>
      <c r="G11" s="317">
        <f t="shared" si="1"/>
        <v>0</v>
      </c>
      <c r="H11" s="121">
        <v>0</v>
      </c>
      <c r="I11" s="131">
        <f t="shared" si="2"/>
        <v>0</v>
      </c>
      <c r="J11" s="121">
        <v>12</v>
      </c>
      <c r="K11" s="131">
        <f t="shared" si="3"/>
        <v>4.7430830039525688E-2</v>
      </c>
      <c r="L11" s="682">
        <f t="shared" si="6"/>
        <v>0.51778656126482214</v>
      </c>
      <c r="M11" s="517">
        <v>122</v>
      </c>
      <c r="N11" s="837">
        <f t="shared" si="4"/>
        <v>0.48221343873517786</v>
      </c>
      <c r="O11" s="121" t="s">
        <v>20</v>
      </c>
      <c r="P11" s="786"/>
      <c r="Q11" s="264"/>
    </row>
    <row r="12" spans="2:17" x14ac:dyDescent="0.25">
      <c r="B12" s="263" t="s">
        <v>12</v>
      </c>
      <c r="C12" s="121">
        <f t="shared" si="5"/>
        <v>320</v>
      </c>
      <c r="D12" s="121">
        <v>8</v>
      </c>
      <c r="E12" s="513">
        <f t="shared" si="0"/>
        <v>2.5000000000000001E-2</v>
      </c>
      <c r="F12" s="121">
        <v>0</v>
      </c>
      <c r="G12" s="317">
        <f t="shared" si="1"/>
        <v>0</v>
      </c>
      <c r="H12" s="121">
        <v>0</v>
      </c>
      <c r="I12" s="131">
        <f t="shared" si="2"/>
        <v>0</v>
      </c>
      <c r="J12" s="121">
        <v>57</v>
      </c>
      <c r="K12" s="131">
        <f t="shared" si="3"/>
        <v>0.17812500000000001</v>
      </c>
      <c r="L12" s="682">
        <f t="shared" si="6"/>
        <v>0.203125</v>
      </c>
      <c r="M12" s="517">
        <v>255</v>
      </c>
      <c r="N12" s="837">
        <f t="shared" si="4"/>
        <v>0.796875</v>
      </c>
      <c r="O12" s="270" t="s">
        <v>32</v>
      </c>
      <c r="P12" s="357" t="s">
        <v>32</v>
      </c>
      <c r="Q12" s="264"/>
    </row>
    <row r="13" spans="2:17" x14ac:dyDescent="0.25">
      <c r="B13" s="263" t="s">
        <v>55</v>
      </c>
      <c r="C13" s="121">
        <f t="shared" si="5"/>
        <v>190</v>
      </c>
      <c r="D13" s="121">
        <v>107</v>
      </c>
      <c r="E13" s="513">
        <f t="shared" si="0"/>
        <v>0.56315789473684208</v>
      </c>
      <c r="F13" s="121">
        <v>0</v>
      </c>
      <c r="G13" s="317">
        <f t="shared" si="1"/>
        <v>0</v>
      </c>
      <c r="H13" s="121">
        <v>0</v>
      </c>
      <c r="I13" s="131">
        <f t="shared" si="2"/>
        <v>0</v>
      </c>
      <c r="J13" s="121">
        <v>12</v>
      </c>
      <c r="K13" s="131">
        <f t="shared" si="3"/>
        <v>6.3157894736842107E-2</v>
      </c>
      <c r="L13" s="682">
        <f t="shared" si="6"/>
        <v>0.62631578947368416</v>
      </c>
      <c r="M13" s="517">
        <v>71</v>
      </c>
      <c r="N13" s="837">
        <f t="shared" si="4"/>
        <v>0.37368421052631579</v>
      </c>
      <c r="O13" s="121" t="s">
        <v>33</v>
      </c>
      <c r="P13" s="358" t="s">
        <v>33</v>
      </c>
      <c r="Q13" s="264"/>
    </row>
    <row r="14" spans="2:17" x14ac:dyDescent="0.25">
      <c r="B14" s="263" t="s">
        <v>13</v>
      </c>
      <c r="C14" s="121">
        <f t="shared" si="5"/>
        <v>341</v>
      </c>
      <c r="D14" s="121">
        <v>177</v>
      </c>
      <c r="E14" s="513">
        <f t="shared" si="0"/>
        <v>0.51906158357771259</v>
      </c>
      <c r="F14" s="121">
        <v>3</v>
      </c>
      <c r="G14" s="317">
        <f t="shared" si="1"/>
        <v>8.7976539589442824E-3</v>
      </c>
      <c r="H14" s="121">
        <v>5</v>
      </c>
      <c r="I14" s="131">
        <f t="shared" si="2"/>
        <v>1.466275659824047E-2</v>
      </c>
      <c r="J14" s="121">
        <v>62</v>
      </c>
      <c r="K14" s="131">
        <f t="shared" si="3"/>
        <v>0.18181818181818182</v>
      </c>
      <c r="L14" s="682">
        <f t="shared" si="6"/>
        <v>0.7243401759530792</v>
      </c>
      <c r="M14" s="517">
        <v>94</v>
      </c>
      <c r="N14" s="837">
        <f t="shared" si="4"/>
        <v>0.2756598240469208</v>
      </c>
      <c r="O14" s="121" t="s">
        <v>33</v>
      </c>
      <c r="P14" s="358" t="s">
        <v>33</v>
      </c>
      <c r="Q14" s="264"/>
    </row>
    <row r="15" spans="2:17" x14ac:dyDescent="0.25">
      <c r="B15" s="263" t="s">
        <v>56</v>
      </c>
      <c r="C15" s="121">
        <f t="shared" si="5"/>
        <v>249</v>
      </c>
      <c r="D15" s="121">
        <v>72</v>
      </c>
      <c r="E15" s="513">
        <f t="shared" si="0"/>
        <v>0.28915662650602408</v>
      </c>
      <c r="F15" s="121">
        <v>0</v>
      </c>
      <c r="G15" s="317">
        <f t="shared" si="1"/>
        <v>0</v>
      </c>
      <c r="H15" s="121">
        <v>3</v>
      </c>
      <c r="I15" s="131">
        <f t="shared" si="2"/>
        <v>1.2048192771084338E-2</v>
      </c>
      <c r="J15" s="121">
        <v>99</v>
      </c>
      <c r="K15" s="131">
        <f t="shared" si="3"/>
        <v>0.39759036144578314</v>
      </c>
      <c r="L15" s="682">
        <f t="shared" si="6"/>
        <v>0.6987951807228916</v>
      </c>
      <c r="M15" s="517">
        <v>75</v>
      </c>
      <c r="N15" s="837">
        <f t="shared" si="4"/>
        <v>0.30120481927710846</v>
      </c>
      <c r="O15" s="269" t="s">
        <v>32</v>
      </c>
      <c r="P15" s="357" t="s">
        <v>32</v>
      </c>
    </row>
    <row r="16" spans="2:17" x14ac:dyDescent="0.25">
      <c r="B16" s="263" t="s">
        <v>57</v>
      </c>
      <c r="C16" s="121">
        <f t="shared" si="5"/>
        <v>92</v>
      </c>
      <c r="D16" s="121">
        <v>75</v>
      </c>
      <c r="E16" s="513">
        <f t="shared" si="0"/>
        <v>0.81521739130434778</v>
      </c>
      <c r="F16" s="121">
        <v>2</v>
      </c>
      <c r="G16" s="317">
        <f t="shared" si="1"/>
        <v>2.1739130434782608E-2</v>
      </c>
      <c r="H16" s="121">
        <v>4</v>
      </c>
      <c r="I16" s="131">
        <f t="shared" si="2"/>
        <v>4.3478260869565216E-2</v>
      </c>
      <c r="J16" s="121">
        <v>9</v>
      </c>
      <c r="K16" s="131">
        <f t="shared" si="3"/>
        <v>9.7826086956521743E-2</v>
      </c>
      <c r="L16" s="682">
        <f t="shared" si="6"/>
        <v>0.97826086956521729</v>
      </c>
      <c r="M16" s="517">
        <v>2</v>
      </c>
      <c r="N16" s="837">
        <f t="shared" si="4"/>
        <v>2.1739130434782608E-2</v>
      </c>
      <c r="O16" s="121" t="s">
        <v>33</v>
      </c>
      <c r="P16" s="358" t="s">
        <v>83</v>
      </c>
    </row>
    <row r="17" spans="2:27" x14ac:dyDescent="0.25">
      <c r="B17" s="263" t="s">
        <v>58</v>
      </c>
      <c r="C17" s="121">
        <f t="shared" si="5"/>
        <v>181</v>
      </c>
      <c r="D17" s="121">
        <v>16</v>
      </c>
      <c r="E17" s="513">
        <f t="shared" si="0"/>
        <v>8.8397790055248615E-2</v>
      </c>
      <c r="F17" s="121">
        <v>0</v>
      </c>
      <c r="G17" s="317">
        <f t="shared" si="1"/>
        <v>0</v>
      </c>
      <c r="H17" s="121">
        <v>1</v>
      </c>
      <c r="I17" s="131">
        <f t="shared" si="2"/>
        <v>5.5248618784530384E-3</v>
      </c>
      <c r="J17" s="121">
        <v>146</v>
      </c>
      <c r="K17" s="131">
        <f t="shared" si="3"/>
        <v>0.8066298342541437</v>
      </c>
      <c r="L17" s="682">
        <f t="shared" si="6"/>
        <v>0.90055248618784534</v>
      </c>
      <c r="M17" s="517">
        <v>18</v>
      </c>
      <c r="N17" s="837">
        <f t="shared" si="4"/>
        <v>9.9447513812154692E-2</v>
      </c>
      <c r="O17" s="121" t="s">
        <v>32</v>
      </c>
      <c r="P17" s="357" t="s">
        <v>32</v>
      </c>
    </row>
    <row r="18" spans="2:27" x14ac:dyDescent="0.25">
      <c r="B18" s="263" t="s">
        <v>59</v>
      </c>
      <c r="C18" s="121">
        <f t="shared" si="5"/>
        <v>331</v>
      </c>
      <c r="D18" s="121">
        <v>50</v>
      </c>
      <c r="E18" s="513">
        <f t="shared" si="0"/>
        <v>0.15105740181268881</v>
      </c>
      <c r="F18" s="121">
        <v>1</v>
      </c>
      <c r="G18" s="317">
        <f t="shared" si="1"/>
        <v>3.0211480362537764E-3</v>
      </c>
      <c r="H18" s="121">
        <v>0</v>
      </c>
      <c r="I18" s="131">
        <f t="shared" si="2"/>
        <v>0</v>
      </c>
      <c r="J18" s="121">
        <v>280</v>
      </c>
      <c r="K18" s="131">
        <f t="shared" si="3"/>
        <v>0.84592145015105735</v>
      </c>
      <c r="L18" s="682">
        <f t="shared" si="6"/>
        <v>1</v>
      </c>
      <c r="M18" s="838">
        <v>0</v>
      </c>
      <c r="N18" s="837">
        <f t="shared" si="4"/>
        <v>0</v>
      </c>
      <c r="O18" s="121" t="s">
        <v>32</v>
      </c>
      <c r="P18" s="357" t="s">
        <v>32</v>
      </c>
    </row>
    <row r="19" spans="2:27" x14ac:dyDescent="0.25">
      <c r="B19" s="263" t="s">
        <v>14</v>
      </c>
      <c r="C19" s="121">
        <f t="shared" si="5"/>
        <v>88</v>
      </c>
      <c r="D19" s="121">
        <v>64</v>
      </c>
      <c r="E19" s="513">
        <v>0.72727272727272729</v>
      </c>
      <c r="F19" s="121">
        <v>1</v>
      </c>
      <c r="G19" s="317">
        <v>1.1363636363636364E-2</v>
      </c>
      <c r="H19" s="121">
        <v>2</v>
      </c>
      <c r="I19" s="131">
        <v>2.2727272727272728E-2</v>
      </c>
      <c r="J19" s="121">
        <v>21</v>
      </c>
      <c r="K19" s="131">
        <v>0.23863636363636365</v>
      </c>
      <c r="L19" s="682">
        <v>1</v>
      </c>
      <c r="M19" s="838">
        <v>0</v>
      </c>
      <c r="N19" s="837">
        <v>0</v>
      </c>
      <c r="O19" s="121" t="s">
        <v>33</v>
      </c>
      <c r="P19" s="357"/>
    </row>
    <row r="20" spans="2:27" x14ac:dyDescent="0.25">
      <c r="B20" s="302" t="s">
        <v>523</v>
      </c>
      <c r="C20" s="210">
        <f t="shared" si="5"/>
        <v>110</v>
      </c>
      <c r="D20" s="210">
        <v>24</v>
      </c>
      <c r="E20" s="316">
        <f t="shared" si="0"/>
        <v>0.21818181818181817</v>
      </c>
      <c r="F20" s="210">
        <v>0</v>
      </c>
      <c r="G20" s="319">
        <f t="shared" si="1"/>
        <v>0</v>
      </c>
      <c r="H20" s="210">
        <v>0</v>
      </c>
      <c r="I20" s="683">
        <f t="shared" si="2"/>
        <v>0</v>
      </c>
      <c r="J20" s="210">
        <v>6</v>
      </c>
      <c r="K20" s="683">
        <f t="shared" si="3"/>
        <v>5.4545454545454543E-2</v>
      </c>
      <c r="L20" s="684">
        <f t="shared" si="6"/>
        <v>0.27272727272727271</v>
      </c>
      <c r="M20" s="815">
        <v>80</v>
      </c>
      <c r="N20" s="839">
        <f t="shared" si="4"/>
        <v>0.72727272727272729</v>
      </c>
      <c r="O20" s="210" t="s">
        <v>32</v>
      </c>
      <c r="P20" s="446" t="s">
        <v>213</v>
      </c>
    </row>
    <row r="21" spans="2:27" x14ac:dyDescent="0.25">
      <c r="B21" s="361" t="s">
        <v>75</v>
      </c>
      <c r="C21" s="685">
        <f>SUM(C7:C20)</f>
        <v>2872</v>
      </c>
      <c r="D21" s="685">
        <f>SUM(D7:D20)</f>
        <v>1099</v>
      </c>
      <c r="E21" s="686">
        <f t="shared" si="0"/>
        <v>0.38266016713091922</v>
      </c>
      <c r="F21" s="687">
        <f>SUM(F7:F20)</f>
        <v>12</v>
      </c>
      <c r="G21" s="688">
        <f t="shared" si="1"/>
        <v>4.178272980501393E-3</v>
      </c>
      <c r="H21" s="685">
        <f>SUM(H7:H20)</f>
        <v>25</v>
      </c>
      <c r="I21" s="686">
        <f t="shared" si="2"/>
        <v>8.7047353760445687E-3</v>
      </c>
      <c r="J21" s="687">
        <f>SUM(J7:J20)</f>
        <v>1010</v>
      </c>
      <c r="K21" s="686">
        <f t="shared" si="3"/>
        <v>0.35167130919220058</v>
      </c>
      <c r="L21" s="689">
        <f>E21+G21+I21+K21</f>
        <v>0.74721448467966578</v>
      </c>
      <c r="M21" s="840">
        <f>SUM(M7:M20)</f>
        <v>726</v>
      </c>
      <c r="N21" s="841">
        <f>M21/C21</f>
        <v>0.25278551532033428</v>
      </c>
    </row>
    <row r="22" spans="2:27" x14ac:dyDescent="0.25">
      <c r="B22" s="302" t="s">
        <v>393</v>
      </c>
      <c r="C22" s="535">
        <f>C21-C20</f>
        <v>2762</v>
      </c>
      <c r="D22" s="535">
        <f>D21-D20</f>
        <v>1075</v>
      </c>
      <c r="E22" s="537">
        <f>D22/C22</f>
        <v>0.38921071687183201</v>
      </c>
      <c r="F22" s="535">
        <f>F21-F20</f>
        <v>12</v>
      </c>
      <c r="G22" s="319">
        <f t="shared" si="1"/>
        <v>4.3446777697320783E-3</v>
      </c>
      <c r="H22" s="535">
        <f>H21-H20</f>
        <v>25</v>
      </c>
      <c r="I22" s="683">
        <f t="shared" si="2"/>
        <v>9.0514120202751635E-3</v>
      </c>
      <c r="J22" s="535">
        <f>J21-J20</f>
        <v>1004</v>
      </c>
      <c r="K22" s="683">
        <f>J22/C22</f>
        <v>0.36350470673425056</v>
      </c>
      <c r="L22" s="684">
        <f>E22+G22+I22+K22</f>
        <v>0.76611151339608985</v>
      </c>
      <c r="M22" s="819">
        <f>M21-M20</f>
        <v>646</v>
      </c>
      <c r="N22" s="820">
        <f>M22/C22</f>
        <v>0.23388848660391021</v>
      </c>
      <c r="O22" s="77"/>
      <c r="P22" s="77"/>
      <c r="R22" s="77"/>
      <c r="S22" s="77"/>
      <c r="W22" s="77"/>
      <c r="X22" s="77"/>
      <c r="Z22" s="77"/>
      <c r="AA22" s="77"/>
    </row>
    <row r="23" spans="2:27" x14ac:dyDescent="0.25">
      <c r="B23" s="69" t="s">
        <v>518</v>
      </c>
      <c r="R23" s="77"/>
      <c r="X23" s="77"/>
      <c r="Y23" s="77"/>
    </row>
    <row r="24" spans="2:27" x14ac:dyDescent="0.25">
      <c r="B24" s="69" t="s">
        <v>446</v>
      </c>
    </row>
    <row r="25" spans="2:27" x14ac:dyDescent="0.25">
      <c r="B25" s="69" t="s">
        <v>594</v>
      </c>
    </row>
    <row r="26" spans="2:27" x14ac:dyDescent="0.25">
      <c r="B26" s="90" t="s">
        <v>407</v>
      </c>
    </row>
    <row r="27" spans="2:27" x14ac:dyDescent="0.25">
      <c r="B27" s="90" t="s">
        <v>658</v>
      </c>
    </row>
    <row r="28" spans="2:27" x14ac:dyDescent="0.25">
      <c r="B28" s="801" t="s">
        <v>664</v>
      </c>
      <c r="C28" s="69" t="s">
        <v>663</v>
      </c>
    </row>
    <row r="29" spans="2:27" x14ac:dyDescent="0.25">
      <c r="B29" s="802" t="s">
        <v>665</v>
      </c>
      <c r="C29" s="69" t="s">
        <v>662</v>
      </c>
    </row>
    <row r="31" spans="2:27" ht="15.75" x14ac:dyDescent="0.25">
      <c r="B31" s="45" t="s">
        <v>422</v>
      </c>
    </row>
    <row r="32" spans="2:27" x14ac:dyDescent="0.25">
      <c r="B32" s="206"/>
    </row>
    <row r="33" spans="2:15" ht="29.25" customHeight="1" x14ac:dyDescent="0.25">
      <c r="B33" s="1021" t="s">
        <v>60</v>
      </c>
      <c r="C33" s="254" t="s">
        <v>784</v>
      </c>
      <c r="D33" s="1004" t="s">
        <v>785</v>
      </c>
      <c r="E33" s="1004"/>
      <c r="F33" s="986" t="s">
        <v>35</v>
      </c>
      <c r="G33" s="986"/>
      <c r="H33" s="1004" t="s">
        <v>76</v>
      </c>
      <c r="I33" s="1004"/>
      <c r="J33" s="1004" t="s">
        <v>36</v>
      </c>
      <c r="K33" s="1004"/>
      <c r="L33" s="986" t="s">
        <v>37</v>
      </c>
      <c r="M33" s="986"/>
      <c r="N33" s="986" t="s">
        <v>77</v>
      </c>
      <c r="O33" s="1055" t="s">
        <v>481</v>
      </c>
    </row>
    <row r="34" spans="2:15" x14ac:dyDescent="0.25">
      <c r="B34" s="1063"/>
      <c r="C34" s="182" t="s">
        <v>4</v>
      </c>
      <c r="D34" s="182" t="s">
        <v>5</v>
      </c>
      <c r="E34" s="363" t="s">
        <v>6</v>
      </c>
      <c r="F34" s="182" t="s">
        <v>5</v>
      </c>
      <c r="G34" s="182" t="s">
        <v>6</v>
      </c>
      <c r="H34" s="182" t="s">
        <v>5</v>
      </c>
      <c r="I34" s="182" t="s">
        <v>6</v>
      </c>
      <c r="J34" s="182" t="s">
        <v>5</v>
      </c>
      <c r="K34" s="182" t="s">
        <v>6</v>
      </c>
      <c r="L34" s="182" t="s">
        <v>5</v>
      </c>
      <c r="M34" s="182" t="s">
        <v>6</v>
      </c>
      <c r="N34" s="987"/>
      <c r="O34" s="1056"/>
    </row>
    <row r="35" spans="2:15" x14ac:dyDescent="0.25">
      <c r="B35" s="365" t="s">
        <v>7</v>
      </c>
      <c r="C35" s="320">
        <v>161</v>
      </c>
      <c r="D35" s="320">
        <f>SUM(F35+H35+J35+L35)</f>
        <v>103</v>
      </c>
      <c r="E35" s="691">
        <f>D35/C35</f>
        <v>0.63975155279503104</v>
      </c>
      <c r="F35" s="320">
        <v>0</v>
      </c>
      <c r="G35" s="691">
        <f t="shared" ref="G35:G50" si="7">F35/D35</f>
        <v>0</v>
      </c>
      <c r="H35" s="320">
        <v>84</v>
      </c>
      <c r="I35" s="523">
        <f>H35/D35</f>
        <v>0.81553398058252424</v>
      </c>
      <c r="J35" s="320">
        <v>10</v>
      </c>
      <c r="K35" s="691">
        <f t="shared" ref="K35:K50" si="8">J35/D35</f>
        <v>9.7087378640776698E-2</v>
      </c>
      <c r="L35" s="320">
        <v>9</v>
      </c>
      <c r="M35" s="691">
        <f t="shared" ref="M35:M50" si="9">L35/D35</f>
        <v>8.7378640776699032E-2</v>
      </c>
      <c r="N35" s="652"/>
      <c r="O35" s="787"/>
    </row>
    <row r="36" spans="2:15" x14ac:dyDescent="0.25">
      <c r="B36" s="255" t="s">
        <v>8</v>
      </c>
      <c r="C36" s="121">
        <v>178</v>
      </c>
      <c r="D36" s="121">
        <f t="shared" ref="D36:D48" si="10">SUM(F36+H36+J36+L36)</f>
        <v>76</v>
      </c>
      <c r="E36" s="692">
        <f t="shared" ref="E36:E50" si="11">D36/C36</f>
        <v>0.42696629213483145</v>
      </c>
      <c r="F36" s="121">
        <v>2</v>
      </c>
      <c r="G36" s="692">
        <f t="shared" si="7"/>
        <v>2.6315789473684209E-2</v>
      </c>
      <c r="H36" s="121">
        <v>68</v>
      </c>
      <c r="I36" s="513">
        <f t="shared" ref="I36:I49" si="12">H36/D36</f>
        <v>0.89473684210526316</v>
      </c>
      <c r="J36" s="121">
        <v>6</v>
      </c>
      <c r="K36" s="692">
        <f t="shared" si="8"/>
        <v>7.8947368421052627E-2</v>
      </c>
      <c r="L36" s="121">
        <v>0</v>
      </c>
      <c r="M36" s="692">
        <f t="shared" si="9"/>
        <v>0</v>
      </c>
      <c r="N36" s="107"/>
      <c r="O36" s="788"/>
    </row>
    <row r="37" spans="2:15" x14ac:dyDescent="0.25">
      <c r="B37" s="255" t="s">
        <v>9</v>
      </c>
      <c r="C37" s="121">
        <v>198</v>
      </c>
      <c r="D37" s="121">
        <f t="shared" si="10"/>
        <v>94</v>
      </c>
      <c r="E37" s="692">
        <f t="shared" si="11"/>
        <v>0.47474747474747475</v>
      </c>
      <c r="F37" s="121">
        <v>0</v>
      </c>
      <c r="G37" s="692">
        <f t="shared" si="7"/>
        <v>0</v>
      </c>
      <c r="H37" s="121">
        <v>79</v>
      </c>
      <c r="I37" s="513">
        <f t="shared" si="12"/>
        <v>0.84042553191489366</v>
      </c>
      <c r="J37" s="121">
        <v>9</v>
      </c>
      <c r="K37" s="692">
        <f t="shared" si="8"/>
        <v>9.5744680851063829E-2</v>
      </c>
      <c r="L37" s="121">
        <v>6</v>
      </c>
      <c r="M37" s="692">
        <f t="shared" si="9"/>
        <v>6.3829787234042548E-2</v>
      </c>
      <c r="N37" s="107"/>
      <c r="O37" s="788"/>
    </row>
    <row r="38" spans="2:15" x14ac:dyDescent="0.25">
      <c r="B38" s="255" t="s">
        <v>10</v>
      </c>
      <c r="C38" s="121">
        <v>180</v>
      </c>
      <c r="D38" s="121">
        <f t="shared" si="10"/>
        <v>114</v>
      </c>
      <c r="E38" s="692">
        <f t="shared" si="11"/>
        <v>0.6333333333333333</v>
      </c>
      <c r="F38" s="121">
        <v>3</v>
      </c>
      <c r="G38" s="692">
        <f t="shared" si="7"/>
        <v>2.6315789473684209E-2</v>
      </c>
      <c r="H38" s="121">
        <v>96</v>
      </c>
      <c r="I38" s="513">
        <f t="shared" si="12"/>
        <v>0.84210526315789469</v>
      </c>
      <c r="J38" s="121">
        <v>10</v>
      </c>
      <c r="K38" s="692">
        <f t="shared" si="8"/>
        <v>8.771929824561403E-2</v>
      </c>
      <c r="L38" s="121">
        <v>5</v>
      </c>
      <c r="M38" s="692">
        <f t="shared" si="9"/>
        <v>4.3859649122807015E-2</v>
      </c>
      <c r="N38" s="107"/>
      <c r="O38" s="788"/>
    </row>
    <row r="39" spans="2:15" x14ac:dyDescent="0.25">
      <c r="B39" s="255" t="s">
        <v>11</v>
      </c>
      <c r="C39" s="121">
        <v>253</v>
      </c>
      <c r="D39" s="121">
        <f t="shared" si="10"/>
        <v>119</v>
      </c>
      <c r="E39" s="692">
        <f t="shared" si="11"/>
        <v>0.47035573122529645</v>
      </c>
      <c r="F39" s="121">
        <v>12</v>
      </c>
      <c r="G39" s="692">
        <f t="shared" si="7"/>
        <v>0.10084033613445378</v>
      </c>
      <c r="H39" s="121">
        <v>102</v>
      </c>
      <c r="I39" s="513">
        <f t="shared" si="12"/>
        <v>0.8571428571428571</v>
      </c>
      <c r="J39" s="121">
        <v>1</v>
      </c>
      <c r="K39" s="692">
        <f t="shared" si="8"/>
        <v>8.4033613445378148E-3</v>
      </c>
      <c r="L39" s="121">
        <v>4</v>
      </c>
      <c r="M39" s="692">
        <f t="shared" si="9"/>
        <v>3.3613445378151259E-2</v>
      </c>
      <c r="N39" s="107"/>
      <c r="O39" s="788"/>
    </row>
    <row r="40" spans="2:15" x14ac:dyDescent="0.25">
      <c r="B40" s="255" t="s">
        <v>396</v>
      </c>
      <c r="C40" s="121">
        <v>320</v>
      </c>
      <c r="D40" s="121">
        <f t="shared" si="10"/>
        <v>8</v>
      </c>
      <c r="E40" s="692">
        <f t="shared" si="11"/>
        <v>2.5000000000000001E-2</v>
      </c>
      <c r="F40" s="121">
        <v>0</v>
      </c>
      <c r="G40" s="692">
        <f t="shared" si="7"/>
        <v>0</v>
      </c>
      <c r="H40" s="121">
        <v>6</v>
      </c>
      <c r="I40" s="513">
        <f t="shared" si="12"/>
        <v>0.75</v>
      </c>
      <c r="J40" s="121">
        <v>2</v>
      </c>
      <c r="K40" s="692">
        <f t="shared" si="8"/>
        <v>0.25</v>
      </c>
      <c r="L40" s="121">
        <v>0</v>
      </c>
      <c r="M40" s="692">
        <f t="shared" si="9"/>
        <v>0</v>
      </c>
      <c r="N40" s="107" t="s">
        <v>433</v>
      </c>
      <c r="O40" s="439" t="s">
        <v>433</v>
      </c>
    </row>
    <row r="41" spans="2:15" x14ac:dyDescent="0.25">
      <c r="B41" s="255" t="s">
        <v>55</v>
      </c>
      <c r="C41" s="121">
        <v>190</v>
      </c>
      <c r="D41" s="121">
        <f t="shared" si="10"/>
        <v>107</v>
      </c>
      <c r="E41" s="692">
        <f t="shared" si="11"/>
        <v>0.56315789473684208</v>
      </c>
      <c r="F41" s="121">
        <v>1</v>
      </c>
      <c r="G41" s="692">
        <f t="shared" si="7"/>
        <v>9.3457943925233638E-3</v>
      </c>
      <c r="H41" s="121">
        <v>84</v>
      </c>
      <c r="I41" s="513">
        <f t="shared" si="12"/>
        <v>0.78504672897196259</v>
      </c>
      <c r="J41" s="121">
        <v>16</v>
      </c>
      <c r="K41" s="692">
        <f t="shared" si="8"/>
        <v>0.14953271028037382</v>
      </c>
      <c r="L41" s="121">
        <v>6</v>
      </c>
      <c r="M41" s="692">
        <f t="shared" si="9"/>
        <v>5.6074766355140186E-2</v>
      </c>
      <c r="N41" s="107"/>
      <c r="O41" s="788"/>
    </row>
    <row r="42" spans="2:15" x14ac:dyDescent="0.25">
      <c r="B42" s="255" t="s">
        <v>13</v>
      </c>
      <c r="C42" s="121">
        <v>341</v>
      </c>
      <c r="D42" s="121">
        <f t="shared" si="10"/>
        <v>177</v>
      </c>
      <c r="E42" s="692">
        <f t="shared" si="11"/>
        <v>0.51906158357771259</v>
      </c>
      <c r="F42" s="121">
        <v>8</v>
      </c>
      <c r="G42" s="692">
        <f t="shared" si="7"/>
        <v>4.519774011299435E-2</v>
      </c>
      <c r="H42" s="121">
        <v>144</v>
      </c>
      <c r="I42" s="513">
        <f t="shared" si="12"/>
        <v>0.81355932203389836</v>
      </c>
      <c r="J42" s="121">
        <v>17</v>
      </c>
      <c r="K42" s="692">
        <f t="shared" si="8"/>
        <v>9.6045197740112997E-2</v>
      </c>
      <c r="L42" s="121">
        <v>8</v>
      </c>
      <c r="M42" s="692">
        <f t="shared" si="9"/>
        <v>4.519774011299435E-2</v>
      </c>
      <c r="N42" s="107"/>
      <c r="O42" s="788"/>
    </row>
    <row r="43" spans="2:15" x14ac:dyDescent="0.25">
      <c r="B43" s="255" t="s">
        <v>397</v>
      </c>
      <c r="C43" s="121">
        <v>249</v>
      </c>
      <c r="D43" s="121">
        <f t="shared" si="10"/>
        <v>72</v>
      </c>
      <c r="E43" s="692">
        <f t="shared" si="11"/>
        <v>0.28915662650602408</v>
      </c>
      <c r="F43" s="121">
        <v>1</v>
      </c>
      <c r="G43" s="692">
        <f t="shared" si="7"/>
        <v>1.3888888888888888E-2</v>
      </c>
      <c r="H43" s="121">
        <v>61</v>
      </c>
      <c r="I43" s="513">
        <f t="shared" si="12"/>
        <v>0.84722222222222221</v>
      </c>
      <c r="J43" s="121">
        <v>8</v>
      </c>
      <c r="K43" s="692">
        <f t="shared" si="8"/>
        <v>0.1111111111111111</v>
      </c>
      <c r="L43" s="121">
        <v>2</v>
      </c>
      <c r="M43" s="692">
        <f t="shared" si="9"/>
        <v>2.7777777777777776E-2</v>
      </c>
      <c r="N43" s="107"/>
      <c r="O43" s="788"/>
    </row>
    <row r="44" spans="2:15" x14ac:dyDescent="0.25">
      <c r="B44" s="255" t="s">
        <v>57</v>
      </c>
      <c r="C44" s="121">
        <v>92</v>
      </c>
      <c r="D44" s="121">
        <f t="shared" si="10"/>
        <v>75</v>
      </c>
      <c r="E44" s="692">
        <f t="shared" si="11"/>
        <v>0.81521739130434778</v>
      </c>
      <c r="F44" s="121">
        <v>6</v>
      </c>
      <c r="G44" s="692">
        <f t="shared" si="7"/>
        <v>0.08</v>
      </c>
      <c r="H44" s="121">
        <v>55</v>
      </c>
      <c r="I44" s="513">
        <f t="shared" si="12"/>
        <v>0.73333333333333328</v>
      </c>
      <c r="J44" s="121">
        <v>8</v>
      </c>
      <c r="K44" s="692">
        <f t="shared" si="8"/>
        <v>0.10666666666666667</v>
      </c>
      <c r="L44" s="121">
        <v>6</v>
      </c>
      <c r="M44" s="692">
        <f t="shared" si="9"/>
        <v>0.08</v>
      </c>
      <c r="N44" s="107"/>
      <c r="O44" s="788"/>
    </row>
    <row r="45" spans="2:15" x14ac:dyDescent="0.25">
      <c r="B45" s="255" t="s">
        <v>398</v>
      </c>
      <c r="C45" s="121">
        <v>181</v>
      </c>
      <c r="D45" s="121">
        <f t="shared" si="10"/>
        <v>16</v>
      </c>
      <c r="E45" s="692">
        <f t="shared" si="11"/>
        <v>8.8397790055248615E-2</v>
      </c>
      <c r="F45" s="121">
        <v>1</v>
      </c>
      <c r="G45" s="692">
        <f>F45/D45</f>
        <v>6.25E-2</v>
      </c>
      <c r="H45" s="121">
        <v>14</v>
      </c>
      <c r="I45" s="513">
        <f>H45/D45</f>
        <v>0.875</v>
      </c>
      <c r="J45" s="121">
        <v>1</v>
      </c>
      <c r="K45" s="692">
        <f t="shared" si="8"/>
        <v>6.25E-2</v>
      </c>
      <c r="L45" s="121">
        <v>0</v>
      </c>
      <c r="M45" s="692">
        <f t="shared" si="9"/>
        <v>0</v>
      </c>
      <c r="N45" s="107"/>
      <c r="O45" s="788"/>
    </row>
    <row r="46" spans="2:15" x14ac:dyDescent="0.25">
      <c r="B46" s="255" t="s">
        <v>399</v>
      </c>
      <c r="C46" s="121">
        <v>331</v>
      </c>
      <c r="D46" s="121">
        <f t="shared" si="10"/>
        <v>50</v>
      </c>
      <c r="E46" s="692">
        <f t="shared" si="11"/>
        <v>0.15105740181268881</v>
      </c>
      <c r="F46" s="121">
        <v>0</v>
      </c>
      <c r="G46" s="692">
        <f t="shared" si="7"/>
        <v>0</v>
      </c>
      <c r="H46" s="121">
        <v>44</v>
      </c>
      <c r="I46" s="513">
        <f t="shared" si="12"/>
        <v>0.88</v>
      </c>
      <c r="J46" s="121">
        <v>3</v>
      </c>
      <c r="K46" s="692">
        <f t="shared" si="8"/>
        <v>0.06</v>
      </c>
      <c r="L46" s="121">
        <v>3</v>
      </c>
      <c r="M46" s="692">
        <f t="shared" si="9"/>
        <v>0.06</v>
      </c>
      <c r="N46" s="107"/>
      <c r="O46" s="788"/>
    </row>
    <row r="47" spans="2:15" x14ac:dyDescent="0.25">
      <c r="B47" s="255" t="s">
        <v>14</v>
      </c>
      <c r="C47" s="121">
        <v>88</v>
      </c>
      <c r="D47" s="121">
        <f t="shared" si="10"/>
        <v>64</v>
      </c>
      <c r="E47" s="692">
        <v>0.72727272727272729</v>
      </c>
      <c r="F47" s="121">
        <v>1</v>
      </c>
      <c r="G47" s="692">
        <v>1.5625E-2</v>
      </c>
      <c r="H47" s="121">
        <v>52</v>
      </c>
      <c r="I47" s="513">
        <v>0.8125</v>
      </c>
      <c r="J47" s="121">
        <v>7</v>
      </c>
      <c r="K47" s="692">
        <v>0.109375</v>
      </c>
      <c r="L47" s="121">
        <v>4</v>
      </c>
      <c r="M47" s="692">
        <v>6.25E-2</v>
      </c>
      <c r="N47" s="107"/>
      <c r="O47" s="788"/>
    </row>
    <row r="48" spans="2:15" x14ac:dyDescent="0.25">
      <c r="B48" s="303" t="s">
        <v>523</v>
      </c>
      <c r="C48" s="210">
        <v>110</v>
      </c>
      <c r="D48" s="210">
        <f t="shared" si="10"/>
        <v>24</v>
      </c>
      <c r="E48" s="693">
        <f t="shared" si="11"/>
        <v>0.21818181818181817</v>
      </c>
      <c r="F48" s="210">
        <v>1</v>
      </c>
      <c r="G48" s="693">
        <f t="shared" si="7"/>
        <v>4.1666666666666664E-2</v>
      </c>
      <c r="H48" s="210">
        <v>23</v>
      </c>
      <c r="I48" s="316">
        <f t="shared" si="12"/>
        <v>0.95833333333333337</v>
      </c>
      <c r="J48" s="210">
        <v>0</v>
      </c>
      <c r="K48" s="693">
        <f t="shared" si="8"/>
        <v>0</v>
      </c>
      <c r="L48" s="210">
        <v>0</v>
      </c>
      <c r="M48" s="693">
        <f t="shared" si="9"/>
        <v>0</v>
      </c>
      <c r="N48" s="212"/>
      <c r="O48" s="446" t="s">
        <v>213</v>
      </c>
    </row>
    <row r="49" spans="2:22" x14ac:dyDescent="0.25">
      <c r="B49" s="364" t="s">
        <v>75</v>
      </c>
      <c r="C49" s="582">
        <f>SUM(C35:C48)</f>
        <v>2872</v>
      </c>
      <c r="D49" s="582">
        <f>SUM(D35:D48)</f>
        <v>1099</v>
      </c>
      <c r="E49" s="694">
        <f t="shared" si="11"/>
        <v>0.38266016713091922</v>
      </c>
      <c r="F49" s="695">
        <f>SUM(F35:F48)</f>
        <v>36</v>
      </c>
      <c r="G49" s="694">
        <f t="shared" si="7"/>
        <v>3.2757051865332121E-2</v>
      </c>
      <c r="H49" s="695">
        <f>SUM(H35:H48)</f>
        <v>912</v>
      </c>
      <c r="I49" s="694">
        <f t="shared" si="12"/>
        <v>0.8298453139217471</v>
      </c>
      <c r="J49" s="695">
        <f>SUM(J35:J48)</f>
        <v>98</v>
      </c>
      <c r="K49" s="694">
        <f t="shared" si="8"/>
        <v>8.9171974522292988E-2</v>
      </c>
      <c r="L49" s="695">
        <f>SUM(L35:L48)</f>
        <v>53</v>
      </c>
      <c r="M49" s="696">
        <f t="shared" si="9"/>
        <v>4.8225659690627844E-2</v>
      </c>
    </row>
    <row r="50" spans="2:22" x14ac:dyDescent="0.25">
      <c r="B50" s="303" t="s">
        <v>392</v>
      </c>
      <c r="C50" s="535">
        <f>C49-C40-C43-C45-C46-C48</f>
        <v>1681</v>
      </c>
      <c r="D50" s="535">
        <f>D49-D40-D43-D45-D46-D48</f>
        <v>929</v>
      </c>
      <c r="E50" s="693">
        <f t="shared" si="11"/>
        <v>0.55264723378941105</v>
      </c>
      <c r="F50" s="535">
        <f>F49-F40-F43-F45-F46-F48</f>
        <v>33</v>
      </c>
      <c r="G50" s="693">
        <f t="shared" si="7"/>
        <v>3.5522066738428421E-2</v>
      </c>
      <c r="H50" s="535">
        <f>H49-H40-H43-H45-H46-H48</f>
        <v>764</v>
      </c>
      <c r="I50" s="697">
        <f>H50/D50</f>
        <v>0.82238966630785792</v>
      </c>
      <c r="J50" s="535">
        <f>J49-J40-J43-J45-J46-J48</f>
        <v>84</v>
      </c>
      <c r="K50" s="693">
        <f t="shared" si="8"/>
        <v>9.0419806243272338E-2</v>
      </c>
      <c r="L50" s="535">
        <f>L49-L40-L43-L45-L46-L48</f>
        <v>48</v>
      </c>
      <c r="M50" s="698">
        <f t="shared" si="9"/>
        <v>5.1668460710441337E-2</v>
      </c>
    </row>
    <row r="51" spans="2:22" x14ac:dyDescent="0.25">
      <c r="B51" s="69" t="s">
        <v>518</v>
      </c>
      <c r="U51" s="77"/>
      <c r="V51" s="77"/>
    </row>
    <row r="52" spans="2:22" x14ac:dyDescent="0.25">
      <c r="B52" s="69" t="s">
        <v>447</v>
      </c>
    </row>
    <row r="53" spans="2:22" ht="27.75" customHeight="1" x14ac:dyDescent="0.25">
      <c r="B53" s="1062" t="s">
        <v>595</v>
      </c>
      <c r="C53" s="1062"/>
      <c r="D53" s="1062"/>
      <c r="E53" s="1062"/>
      <c r="F53" s="1062"/>
      <c r="G53" s="1062"/>
      <c r="H53" s="1062"/>
      <c r="I53" s="1062"/>
      <c r="J53" s="1062"/>
      <c r="K53" s="1062"/>
      <c r="L53" s="1062"/>
      <c r="M53" s="1062"/>
      <c r="N53" s="1062"/>
      <c r="O53" s="1062"/>
    </row>
    <row r="54" spans="2:22" x14ac:dyDescent="0.25">
      <c r="B54" s="90" t="s">
        <v>658</v>
      </c>
    </row>
    <row r="55" spans="2:22" x14ac:dyDescent="0.25">
      <c r="B55" s="222" t="s">
        <v>660</v>
      </c>
    </row>
    <row r="56" spans="2:22" x14ac:dyDescent="0.25">
      <c r="B56" s="801" t="s">
        <v>664</v>
      </c>
      <c r="C56" s="69" t="s">
        <v>663</v>
      </c>
    </row>
    <row r="57" spans="2:22" x14ac:dyDescent="0.25">
      <c r="B57" s="802" t="s">
        <v>665</v>
      </c>
      <c r="C57" s="69" t="s">
        <v>662</v>
      </c>
    </row>
    <row r="61" spans="2:22" ht="24" x14ac:dyDescent="0.25">
      <c r="B61" s="989" t="s">
        <v>44</v>
      </c>
      <c r="C61" s="254" t="s">
        <v>784</v>
      </c>
      <c r="D61" s="1004" t="s">
        <v>785</v>
      </c>
      <c r="E61" s="1004"/>
      <c r="F61" s="986" t="s">
        <v>35</v>
      </c>
      <c r="G61" s="986"/>
      <c r="H61" s="1004" t="s">
        <v>76</v>
      </c>
      <c r="I61" s="1004"/>
      <c r="J61" s="1004" t="s">
        <v>36</v>
      </c>
      <c r="K61" s="1004"/>
      <c r="L61" s="986" t="s">
        <v>37</v>
      </c>
      <c r="M61" s="1028"/>
    </row>
    <row r="62" spans="2:22" x14ac:dyDescent="0.25">
      <c r="B62" s="965"/>
      <c r="C62" s="182" t="s">
        <v>4</v>
      </c>
      <c r="D62" s="182" t="s">
        <v>5</v>
      </c>
      <c r="E62" s="363" t="s">
        <v>6</v>
      </c>
      <c r="F62" s="182" t="s">
        <v>5</v>
      </c>
      <c r="G62" s="182" t="s">
        <v>6</v>
      </c>
      <c r="H62" s="182" t="s">
        <v>5</v>
      </c>
      <c r="I62" s="182" t="s">
        <v>6</v>
      </c>
      <c r="J62" s="182" t="s">
        <v>5</v>
      </c>
      <c r="K62" s="182" t="s">
        <v>6</v>
      </c>
      <c r="L62" s="182" t="s">
        <v>5</v>
      </c>
      <c r="M62" s="918" t="s">
        <v>6</v>
      </c>
    </row>
    <row r="63" spans="2:22" x14ac:dyDescent="0.25">
      <c r="B63" s="281" t="s">
        <v>263</v>
      </c>
      <c r="C63" s="320">
        <v>669</v>
      </c>
      <c r="D63" s="320">
        <f>SUM(F63+H63+J63+L63)</f>
        <v>238</v>
      </c>
      <c r="E63" s="691">
        <f>D63/C63</f>
        <v>0.35575485799701045</v>
      </c>
      <c r="F63" s="320">
        <v>4</v>
      </c>
      <c r="G63" s="691">
        <f t="shared" ref="G63:G67" si="13">F63/D63</f>
        <v>1.680672268907563E-2</v>
      </c>
      <c r="H63" s="320">
        <v>191</v>
      </c>
      <c r="I63" s="523">
        <f>H63/D63</f>
        <v>0.80252100840336138</v>
      </c>
      <c r="J63" s="320">
        <v>27</v>
      </c>
      <c r="K63" s="691">
        <f t="shared" ref="K63:K67" si="14">J63/D63</f>
        <v>0.1134453781512605</v>
      </c>
      <c r="L63" s="320">
        <v>16</v>
      </c>
      <c r="M63" s="919">
        <f t="shared" ref="M63:M67" si="15">L63/D63</f>
        <v>6.7226890756302518E-2</v>
      </c>
    </row>
    <row r="64" spans="2:22" x14ac:dyDescent="0.25">
      <c r="B64" s="192" t="s">
        <v>264</v>
      </c>
      <c r="C64" s="121">
        <v>1219</v>
      </c>
      <c r="D64" s="121">
        <f>SUM(F64+H64+J64+L64)</f>
        <v>478</v>
      </c>
      <c r="E64" s="692">
        <f t="shared" ref="E64:E67" si="16">D64/C64</f>
        <v>0.39212469237079572</v>
      </c>
      <c r="F64" s="121">
        <v>21</v>
      </c>
      <c r="G64" s="692">
        <f t="shared" si="13"/>
        <v>4.3933054393305436E-2</v>
      </c>
      <c r="H64" s="121">
        <v>389</v>
      </c>
      <c r="I64" s="513">
        <f t="shared" ref="I64:I67" si="17">H64/D64</f>
        <v>0.81380753138075312</v>
      </c>
      <c r="J64" s="121">
        <v>47</v>
      </c>
      <c r="K64" s="692">
        <f t="shared" si="14"/>
        <v>9.832635983263599E-2</v>
      </c>
      <c r="L64" s="121">
        <v>21</v>
      </c>
      <c r="M64" s="920">
        <f t="shared" si="15"/>
        <v>4.3933054393305436E-2</v>
      </c>
    </row>
    <row r="65" spans="2:22" x14ac:dyDescent="0.25">
      <c r="B65" s="192" t="s">
        <v>107</v>
      </c>
      <c r="C65" s="121">
        <v>646</v>
      </c>
      <c r="D65" s="121">
        <f t="shared" ref="D65:D66" si="18">SUM(F65+H65+J65+L65)</f>
        <v>256</v>
      </c>
      <c r="E65" s="692">
        <f t="shared" si="16"/>
        <v>0.39628482972136225</v>
      </c>
      <c r="F65" s="121">
        <v>10</v>
      </c>
      <c r="G65" s="692">
        <f t="shared" si="13"/>
        <v>3.90625E-2</v>
      </c>
      <c r="H65" s="121">
        <v>221</v>
      </c>
      <c r="I65" s="513">
        <f t="shared" si="17"/>
        <v>0.86328125</v>
      </c>
      <c r="J65" s="121">
        <v>13</v>
      </c>
      <c r="K65" s="692">
        <f t="shared" si="14"/>
        <v>5.078125E-2</v>
      </c>
      <c r="L65" s="121">
        <v>12</v>
      </c>
      <c r="M65" s="920">
        <f t="shared" si="15"/>
        <v>4.6875E-2</v>
      </c>
    </row>
    <row r="66" spans="2:22" x14ac:dyDescent="0.25">
      <c r="B66" s="192" t="s">
        <v>108</v>
      </c>
      <c r="C66" s="121">
        <v>290</v>
      </c>
      <c r="D66" s="121">
        <f t="shared" si="18"/>
        <v>124</v>
      </c>
      <c r="E66" s="692">
        <f t="shared" si="16"/>
        <v>0.42758620689655175</v>
      </c>
      <c r="F66" s="121">
        <v>1</v>
      </c>
      <c r="G66" s="692">
        <f t="shared" si="13"/>
        <v>8.0645161290322578E-3</v>
      </c>
      <c r="H66" s="121">
        <v>109</v>
      </c>
      <c r="I66" s="513">
        <f t="shared" si="17"/>
        <v>0.87903225806451613</v>
      </c>
      <c r="J66" s="121">
        <v>11</v>
      </c>
      <c r="K66" s="692">
        <f t="shared" si="14"/>
        <v>8.8709677419354843E-2</v>
      </c>
      <c r="L66" s="121">
        <v>3</v>
      </c>
      <c r="M66" s="920">
        <f t="shared" si="15"/>
        <v>2.4193548387096774E-2</v>
      </c>
    </row>
    <row r="67" spans="2:22" x14ac:dyDescent="0.25">
      <c r="B67" s="364" t="s">
        <v>75</v>
      </c>
      <c r="C67" s="210">
        <f>SUM(C63:C66)</f>
        <v>2824</v>
      </c>
      <c r="D67" s="210">
        <f>SUM(D63:D66)</f>
        <v>1096</v>
      </c>
      <c r="E67" s="693">
        <f t="shared" si="16"/>
        <v>0.38810198300283288</v>
      </c>
      <c r="F67" s="210">
        <f>SUM(F63:F66)</f>
        <v>36</v>
      </c>
      <c r="G67" s="693">
        <f t="shared" si="13"/>
        <v>3.2846715328467155E-2</v>
      </c>
      <c r="H67" s="210">
        <f>SUM(H63:H66)</f>
        <v>910</v>
      </c>
      <c r="I67" s="316">
        <f t="shared" si="17"/>
        <v>0.83029197080291972</v>
      </c>
      <c r="J67" s="210">
        <f>SUM(J63:J66)</f>
        <v>98</v>
      </c>
      <c r="K67" s="693">
        <f t="shared" si="14"/>
        <v>8.9416058394160586E-2</v>
      </c>
      <c r="L67" s="210">
        <f>SUM(L63:L66)</f>
        <v>52</v>
      </c>
      <c r="M67" s="698">
        <f t="shared" si="15"/>
        <v>4.7445255474452552E-2</v>
      </c>
    </row>
    <row r="71" spans="2:22" x14ac:dyDescent="0.25">
      <c r="V71" s="77"/>
    </row>
  </sheetData>
  <mergeCells count="23">
    <mergeCell ref="B5:B6"/>
    <mergeCell ref="D5:E5"/>
    <mergeCell ref="F5:G5"/>
    <mergeCell ref="H5:I5"/>
    <mergeCell ref="B53:O53"/>
    <mergeCell ref="L33:M33"/>
    <mergeCell ref="N33:N34"/>
    <mergeCell ref="B33:B34"/>
    <mergeCell ref="D33:E33"/>
    <mergeCell ref="F33:G33"/>
    <mergeCell ref="J5:K5"/>
    <mergeCell ref="M5:N5"/>
    <mergeCell ref="P5:P6"/>
    <mergeCell ref="O33:O34"/>
    <mergeCell ref="H33:I33"/>
    <mergeCell ref="J33:K33"/>
    <mergeCell ref="O5:O6"/>
    <mergeCell ref="L61:M61"/>
    <mergeCell ref="B61:B62"/>
    <mergeCell ref="D61:E61"/>
    <mergeCell ref="F61:G61"/>
    <mergeCell ref="H61:I61"/>
    <mergeCell ref="J61:K61"/>
  </mergeCells>
  <conditionalFormatting sqref="D7:D20">
    <cfRule type="cellIs" dxfId="180" priority="22" operator="lessThan">
      <formula>10</formula>
    </cfRule>
  </conditionalFormatting>
  <conditionalFormatting sqref="D35:D48">
    <cfRule type="cellIs" dxfId="179" priority="23" operator="lessThan">
      <formula>10</formula>
    </cfRule>
  </conditionalFormatting>
  <conditionalFormatting sqref="D63:D66">
    <cfRule type="cellIs" dxfId="178" priority="3" operator="lessThan">
      <formula>10</formula>
    </cfRule>
  </conditionalFormatting>
  <conditionalFormatting sqref="E7:E20">
    <cfRule type="top10" dxfId="177" priority="20" bottom="1" rank="1"/>
    <cfRule type="top10" dxfId="176" priority="21" rank="1"/>
  </conditionalFormatting>
  <conditionalFormatting sqref="I35:I48">
    <cfRule type="top10" dxfId="175" priority="18" bottom="1" rank="1"/>
    <cfRule type="top10" dxfId="174" priority="19" rank="1"/>
  </conditionalFormatting>
  <conditionalFormatting sqref="I63:I67">
    <cfRule type="top10" dxfId="173" priority="1" bottom="1" rank="1"/>
    <cfRule type="top10" dxfId="172" priority="2" rank="1"/>
  </conditionalFormatting>
  <conditionalFormatting sqref="N35:N48">
    <cfRule type="cellIs" dxfId="171" priority="4" operator="equal">
      <formula>"Positive alert"</formula>
    </cfRule>
    <cfRule type="cellIs" dxfId="170" priority="5" operator="equal">
      <formula>"Negative alert"</formula>
    </cfRule>
    <cfRule type="cellIs" dxfId="169" priority="6" operator="equal">
      <formula>"Negative outlier"</formula>
    </cfRule>
    <cfRule type="cellIs" dxfId="168" priority="7" operator="equal">
      <formula>"Positive outlier"</formula>
    </cfRule>
    <cfRule type="cellIs" dxfId="167" priority="8" operator="equal">
      <formula>"Negative alert x2"</formula>
    </cfRule>
    <cfRule type="cellIs" dxfId="166" priority="9" operator="equal">
      <formula>"Positive alert x2"</formula>
    </cfRule>
  </conditionalFormatting>
  <conditionalFormatting sqref="O7:O20">
    <cfRule type="cellIs" dxfId="165" priority="10" operator="equal">
      <formula>"Positive alert"</formula>
    </cfRule>
    <cfRule type="cellIs" dxfId="164" priority="11" operator="equal">
      <formula>"Negative alert"</formula>
    </cfRule>
    <cfRule type="cellIs" dxfId="163" priority="12" operator="equal">
      <formula>"Negative outlier"</formula>
    </cfRule>
    <cfRule type="cellIs" dxfId="162" priority="13" operator="equal">
      <formula>"Positive outlier"</formula>
    </cfRule>
    <cfRule type="cellIs" dxfId="161" priority="14" operator="equal">
      <formula>"Negative alert x2"</formula>
    </cfRule>
    <cfRule type="cellIs" dxfId="160" priority="15" operator="equal">
      <formula>"Positive alert x2"</formula>
    </cfRule>
  </conditionalFormatting>
  <hyperlinks>
    <hyperlink ref="B1" location="TOC!A1" display="TOC" xr:uid="{00000000-0004-0000-1300-000000000000}"/>
  </hyperlinks>
  <pageMargins left="0.70866141732283472" right="0.70866141732283472" top="0.74803149606299213" bottom="0.74803149606299213" header="0.31496062992125984" footer="0.31496062992125984"/>
  <pageSetup paperSize="9" scale="54" orientation="landscape" r:id="rId1"/>
  <headerFooter>
    <oddHeader>&amp;C&amp;F</oddHeader>
    <oddFooter>&amp;C&amp;A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D12"/>
  <sheetViews>
    <sheetView zoomScaleNormal="100" zoomScaleSheetLayoutView="100" workbookViewId="0">
      <selection activeCell="B1" sqref="B1"/>
    </sheetView>
  </sheetViews>
  <sheetFormatPr defaultRowHeight="15" x14ac:dyDescent="0.25"/>
  <cols>
    <col min="1" max="1" width="5.7109375" style="10" customWidth="1"/>
    <col min="2" max="2" width="20.28515625" style="10" customWidth="1"/>
    <col min="3" max="3" width="31.28515625" style="10" customWidth="1"/>
    <col min="4" max="4" width="45" style="10" customWidth="1"/>
    <col min="5" max="16384" width="9.140625" style="10"/>
  </cols>
  <sheetData>
    <row r="1" spans="2:4" x14ac:dyDescent="0.25">
      <c r="B1" s="9" t="s">
        <v>48</v>
      </c>
    </row>
    <row r="3" spans="2:4" x14ac:dyDescent="0.25">
      <c r="B3" s="953" t="s">
        <v>136</v>
      </c>
      <c r="C3" s="953"/>
      <c r="D3" s="953"/>
    </row>
    <row r="4" spans="2:4" ht="15.75" thickBot="1" x14ac:dyDescent="0.3"/>
    <row r="5" spans="2:4" ht="15.75" thickBot="1" x14ac:dyDescent="0.3">
      <c r="B5" s="60" t="s">
        <v>137</v>
      </c>
      <c r="C5" s="60" t="s">
        <v>138</v>
      </c>
      <c r="D5" s="60" t="s">
        <v>139</v>
      </c>
    </row>
    <row r="6" spans="2:4" ht="30.75" thickBot="1" x14ac:dyDescent="0.3">
      <c r="B6" s="61" t="s">
        <v>140</v>
      </c>
      <c r="C6" s="61" t="s">
        <v>141</v>
      </c>
      <c r="D6" s="61" t="s">
        <v>142</v>
      </c>
    </row>
    <row r="7" spans="2:4" ht="15.75" thickBot="1" x14ac:dyDescent="0.3">
      <c r="B7" s="61" t="s">
        <v>146</v>
      </c>
      <c r="C7" s="137" t="s">
        <v>215</v>
      </c>
      <c r="D7" s="61" t="s">
        <v>145</v>
      </c>
    </row>
    <row r="8" spans="2:4" ht="15.75" thickBot="1" x14ac:dyDescent="0.3">
      <c r="B8" s="61" t="s">
        <v>147</v>
      </c>
      <c r="C8" s="61" t="s">
        <v>148</v>
      </c>
      <c r="D8" s="61" t="s">
        <v>145</v>
      </c>
    </row>
    <row r="9" spans="2:4" ht="15.75" thickBot="1" x14ac:dyDescent="0.3">
      <c r="B9" s="61" t="s">
        <v>143</v>
      </c>
      <c r="C9" s="61" t="s">
        <v>144</v>
      </c>
      <c r="D9" s="61" t="s">
        <v>145</v>
      </c>
    </row>
    <row r="10" spans="2:4" ht="30.75" thickBot="1" x14ac:dyDescent="0.3">
      <c r="B10" s="61" t="s">
        <v>149</v>
      </c>
      <c r="C10" s="61" t="s">
        <v>150</v>
      </c>
      <c r="D10" s="61" t="s">
        <v>151</v>
      </c>
    </row>
    <row r="11" spans="2:4" ht="15.75" thickBot="1" x14ac:dyDescent="0.3">
      <c r="B11" s="61" t="s">
        <v>749</v>
      </c>
      <c r="C11" s="61" t="s">
        <v>750</v>
      </c>
      <c r="D11" s="61" t="s">
        <v>145</v>
      </c>
    </row>
    <row r="12" spans="2:4" ht="15.75" thickBot="1" x14ac:dyDescent="0.3">
      <c r="B12" s="61" t="s">
        <v>287</v>
      </c>
      <c r="C12" s="61" t="s">
        <v>152</v>
      </c>
      <c r="D12" s="61" t="s">
        <v>145</v>
      </c>
    </row>
  </sheetData>
  <mergeCells count="1">
    <mergeCell ref="B3:D3"/>
  </mergeCells>
  <hyperlinks>
    <hyperlink ref="B1" location="TOC!A1" display="TOC" xr:uid="{00000000-0004-0000-0100-000000000000}"/>
  </hyperlinks>
  <pageMargins left="0.70866141732283472" right="0.70866141732283472" top="0.74803149606299213" bottom="0.74803149606299213" header="0.31496062992125984" footer="0.31496062992125984"/>
  <pageSetup paperSize="9" scale="90" orientation="landscape" r:id="rId1"/>
  <headerFooter>
    <oddHeader>&amp;C&amp;F</oddHeader>
    <oddFooter>&amp;C&amp;A
Page &amp;P of &amp;N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6D9"/>
  </sheetPr>
  <dimension ref="B1:U85"/>
  <sheetViews>
    <sheetView zoomScaleNormal="100" zoomScaleSheetLayoutView="90" workbookViewId="0">
      <selection activeCell="B1" sqref="B1"/>
    </sheetView>
  </sheetViews>
  <sheetFormatPr defaultRowHeight="15" x14ac:dyDescent="0.25"/>
  <cols>
    <col min="1" max="1" width="5.5703125" style="67" customWidth="1"/>
    <col min="2" max="2" width="15.7109375" style="67" customWidth="1"/>
    <col min="3" max="3" width="14.42578125" style="67" customWidth="1"/>
    <col min="4" max="6" width="12.7109375" style="67" customWidth="1"/>
    <col min="7" max="7" width="13.85546875" style="67" customWidth="1"/>
    <col min="8" max="8" width="12.7109375" style="67" customWidth="1"/>
    <col min="9" max="9" width="13.85546875" style="67" customWidth="1"/>
    <col min="10" max="10" width="12.7109375" style="67" customWidth="1"/>
    <col min="11" max="11" width="14.28515625" style="67" customWidth="1"/>
    <col min="12" max="12" width="15.7109375" style="67" customWidth="1"/>
    <col min="13" max="13" width="13.140625" style="67" customWidth="1"/>
    <col min="14" max="14" width="16" style="67" customWidth="1"/>
    <col min="15" max="15" width="12.5703125" style="67" customWidth="1"/>
    <col min="16" max="16384" width="9.140625" style="67"/>
  </cols>
  <sheetData>
    <row r="1" spans="2:13" x14ac:dyDescent="0.25">
      <c r="B1" s="68" t="s">
        <v>48</v>
      </c>
    </row>
    <row r="3" spans="2:13" ht="32.25" customHeight="1" x14ac:dyDescent="0.25">
      <c r="B3" s="966" t="s">
        <v>423</v>
      </c>
      <c r="C3" s="966"/>
      <c r="D3" s="966"/>
      <c r="E3" s="966"/>
      <c r="F3" s="966"/>
      <c r="G3" s="966"/>
      <c r="H3" s="966"/>
      <c r="I3" s="966"/>
      <c r="J3" s="966"/>
      <c r="K3" s="966"/>
      <c r="L3" s="966"/>
    </row>
    <row r="4" spans="2:13" x14ac:dyDescent="0.25">
      <c r="B4" s="44"/>
      <c r="C4" s="44"/>
      <c r="D4" s="44"/>
      <c r="E4" s="44"/>
      <c r="F4" s="44"/>
      <c r="G4" s="44"/>
      <c r="H4" s="44"/>
      <c r="I4" s="44"/>
      <c r="J4" s="44"/>
    </row>
    <row r="5" spans="2:13" x14ac:dyDescent="0.25">
      <c r="B5" s="989" t="s">
        <v>60</v>
      </c>
      <c r="C5" s="976" t="s">
        <v>784</v>
      </c>
      <c r="D5" s="976" t="s">
        <v>39</v>
      </c>
      <c r="E5" s="976"/>
      <c r="F5" s="976" t="s">
        <v>2</v>
      </c>
      <c r="G5" s="976"/>
      <c r="H5" s="976" t="s">
        <v>331</v>
      </c>
      <c r="I5" s="1038" t="s">
        <v>3</v>
      </c>
      <c r="J5" s="1038"/>
      <c r="K5" s="1066" t="s">
        <v>84</v>
      </c>
      <c r="L5" s="1069" t="s">
        <v>481</v>
      </c>
      <c r="M5" s="276"/>
    </row>
    <row r="6" spans="2:13" x14ac:dyDescent="0.25">
      <c r="B6" s="990"/>
      <c r="C6" s="977"/>
      <c r="D6" s="977"/>
      <c r="E6" s="977"/>
      <c r="F6" s="977"/>
      <c r="G6" s="977"/>
      <c r="H6" s="977"/>
      <c r="I6" s="1065"/>
      <c r="J6" s="1065"/>
      <c r="K6" s="1067"/>
      <c r="L6" s="1070"/>
    </row>
    <row r="7" spans="2:13" ht="15" customHeight="1" x14ac:dyDescent="0.25">
      <c r="B7" s="965"/>
      <c r="C7" s="72" t="s">
        <v>4</v>
      </c>
      <c r="D7" s="72" t="s">
        <v>5</v>
      </c>
      <c r="E7" s="72" t="s">
        <v>6</v>
      </c>
      <c r="F7" s="186" t="s">
        <v>5</v>
      </c>
      <c r="G7" s="186" t="s">
        <v>6</v>
      </c>
      <c r="H7" s="186" t="s">
        <v>6</v>
      </c>
      <c r="I7" s="824" t="s">
        <v>5</v>
      </c>
      <c r="J7" s="824" t="s">
        <v>6</v>
      </c>
      <c r="K7" s="1068"/>
      <c r="L7" s="1071"/>
    </row>
    <row r="8" spans="2:13" ht="15" customHeight="1" x14ac:dyDescent="0.25">
      <c r="B8" s="281" t="s">
        <v>7</v>
      </c>
      <c r="C8" s="320">
        <v>161</v>
      </c>
      <c r="D8" s="320">
        <v>119</v>
      </c>
      <c r="E8" s="523">
        <f>D8/C8</f>
        <v>0.73913043478260865</v>
      </c>
      <c r="F8" s="320">
        <v>42</v>
      </c>
      <c r="G8" s="259">
        <f t="shared" ref="G8:G22" si="0">F8/C8</f>
        <v>0.2608695652173913</v>
      </c>
      <c r="H8" s="530">
        <f>E8+G8</f>
        <v>1</v>
      </c>
      <c r="I8" s="812">
        <v>0</v>
      </c>
      <c r="J8" s="842">
        <f t="shared" ref="J8:J22" si="1">I8/C8</f>
        <v>0</v>
      </c>
      <c r="K8" s="320" t="s">
        <v>33</v>
      </c>
      <c r="L8" s="355" t="s">
        <v>33</v>
      </c>
    </row>
    <row r="9" spans="2:13" x14ac:dyDescent="0.25">
      <c r="B9" s="192" t="s">
        <v>8</v>
      </c>
      <c r="C9" s="121">
        <v>178</v>
      </c>
      <c r="D9" s="121">
        <v>73</v>
      </c>
      <c r="E9" s="513">
        <f t="shared" ref="E9:E19" si="2">D9/C9</f>
        <v>0.4101123595505618</v>
      </c>
      <c r="F9" s="121">
        <v>105</v>
      </c>
      <c r="G9" s="42">
        <f t="shared" si="0"/>
        <v>0.5898876404494382</v>
      </c>
      <c r="H9" s="114">
        <f t="shared" ref="H9:H21" si="3">E9+G9</f>
        <v>1</v>
      </c>
      <c r="I9" s="517">
        <v>0</v>
      </c>
      <c r="J9" s="843">
        <f t="shared" si="1"/>
        <v>0</v>
      </c>
      <c r="K9" s="121"/>
      <c r="L9" s="356"/>
    </row>
    <row r="10" spans="2:13" x14ac:dyDescent="0.25">
      <c r="B10" s="192" t="s">
        <v>9</v>
      </c>
      <c r="C10" s="121">
        <v>198</v>
      </c>
      <c r="D10" s="121">
        <v>100</v>
      </c>
      <c r="E10" s="513">
        <f t="shared" si="2"/>
        <v>0.50505050505050508</v>
      </c>
      <c r="F10" s="121">
        <v>91</v>
      </c>
      <c r="G10" s="42">
        <f t="shared" si="0"/>
        <v>0.45959595959595961</v>
      </c>
      <c r="H10" s="114">
        <f t="shared" si="3"/>
        <v>0.96464646464646475</v>
      </c>
      <c r="I10" s="517">
        <v>7</v>
      </c>
      <c r="J10" s="843">
        <f t="shared" si="1"/>
        <v>3.5353535353535352E-2</v>
      </c>
      <c r="K10" s="330"/>
      <c r="L10" s="357" t="s">
        <v>435</v>
      </c>
    </row>
    <row r="11" spans="2:13" x14ac:dyDescent="0.25">
      <c r="B11" s="192" t="s">
        <v>10</v>
      </c>
      <c r="C11" s="121">
        <v>180</v>
      </c>
      <c r="D11" s="121">
        <v>119</v>
      </c>
      <c r="E11" s="513">
        <f t="shared" si="2"/>
        <v>0.66111111111111109</v>
      </c>
      <c r="F11" s="121">
        <v>58</v>
      </c>
      <c r="G11" s="42">
        <f t="shared" si="0"/>
        <v>0.32222222222222224</v>
      </c>
      <c r="H11" s="114">
        <f t="shared" si="3"/>
        <v>0.98333333333333339</v>
      </c>
      <c r="I11" s="517">
        <v>3</v>
      </c>
      <c r="J11" s="843">
        <f t="shared" si="1"/>
        <v>1.6666666666666666E-2</v>
      </c>
      <c r="K11" s="121" t="s">
        <v>33</v>
      </c>
      <c r="L11" s="356"/>
    </row>
    <row r="12" spans="2:13" x14ac:dyDescent="0.25">
      <c r="B12" s="192" t="s">
        <v>11</v>
      </c>
      <c r="C12" s="121">
        <v>253</v>
      </c>
      <c r="D12" s="121">
        <v>95</v>
      </c>
      <c r="E12" s="513">
        <f t="shared" si="2"/>
        <v>0.37549407114624506</v>
      </c>
      <c r="F12" s="121">
        <v>27</v>
      </c>
      <c r="G12" s="42">
        <f t="shared" si="0"/>
        <v>0.1067193675889328</v>
      </c>
      <c r="H12" s="114">
        <f t="shared" si="3"/>
        <v>0.48221343873517786</v>
      </c>
      <c r="I12" s="517">
        <v>131</v>
      </c>
      <c r="J12" s="843">
        <f t="shared" si="1"/>
        <v>0.51778656126482214</v>
      </c>
      <c r="K12" s="121" t="s">
        <v>34</v>
      </c>
      <c r="L12" s="356"/>
    </row>
    <row r="13" spans="2:13" x14ac:dyDescent="0.25">
      <c r="B13" s="192" t="s">
        <v>12</v>
      </c>
      <c r="C13" s="121">
        <v>320</v>
      </c>
      <c r="D13" s="121">
        <v>110</v>
      </c>
      <c r="E13" s="513">
        <f t="shared" si="2"/>
        <v>0.34375</v>
      </c>
      <c r="F13" s="121">
        <v>102</v>
      </c>
      <c r="G13" s="42">
        <f t="shared" si="0"/>
        <v>0.31874999999999998</v>
      </c>
      <c r="H13" s="114">
        <f t="shared" si="3"/>
        <v>0.66249999999999998</v>
      </c>
      <c r="I13" s="517">
        <v>108</v>
      </c>
      <c r="J13" s="843">
        <f t="shared" si="1"/>
        <v>0.33750000000000002</v>
      </c>
      <c r="K13" s="270" t="s">
        <v>32</v>
      </c>
      <c r="L13" s="358" t="s">
        <v>33</v>
      </c>
    </row>
    <row r="14" spans="2:13" x14ac:dyDescent="0.25">
      <c r="B14" s="192" t="s">
        <v>55</v>
      </c>
      <c r="C14" s="121">
        <v>190</v>
      </c>
      <c r="D14" s="121">
        <v>133</v>
      </c>
      <c r="E14" s="513">
        <f t="shared" si="2"/>
        <v>0.7</v>
      </c>
      <c r="F14" s="121">
        <v>24</v>
      </c>
      <c r="G14" s="42">
        <f t="shared" si="0"/>
        <v>0.12631578947368421</v>
      </c>
      <c r="H14" s="114">
        <f t="shared" si="3"/>
        <v>0.82631578947368411</v>
      </c>
      <c r="I14" s="517">
        <v>33</v>
      </c>
      <c r="J14" s="843">
        <f t="shared" si="1"/>
        <v>0.1736842105263158</v>
      </c>
      <c r="K14" s="121" t="s">
        <v>33</v>
      </c>
      <c r="L14" s="358" t="s">
        <v>33</v>
      </c>
    </row>
    <row r="15" spans="2:13" x14ac:dyDescent="0.25">
      <c r="B15" s="192" t="s">
        <v>13</v>
      </c>
      <c r="C15" s="121">
        <v>341</v>
      </c>
      <c r="D15" s="121">
        <v>10</v>
      </c>
      <c r="E15" s="513">
        <f t="shared" si="2"/>
        <v>2.932551319648094E-2</v>
      </c>
      <c r="F15" s="121">
        <v>39</v>
      </c>
      <c r="G15" s="42">
        <f t="shared" si="0"/>
        <v>0.11436950146627566</v>
      </c>
      <c r="H15" s="114">
        <f t="shared" si="3"/>
        <v>0.14369501466275658</v>
      </c>
      <c r="I15" s="517">
        <v>292</v>
      </c>
      <c r="J15" s="843">
        <f t="shared" si="1"/>
        <v>0.85630498533724342</v>
      </c>
      <c r="K15" s="121" t="s">
        <v>32</v>
      </c>
      <c r="L15" s="357" t="s">
        <v>32</v>
      </c>
    </row>
    <row r="16" spans="2:13" x14ac:dyDescent="0.25">
      <c r="B16" s="192" t="s">
        <v>56</v>
      </c>
      <c r="C16" s="121">
        <v>249</v>
      </c>
      <c r="D16" s="121">
        <v>131</v>
      </c>
      <c r="E16" s="513">
        <f t="shared" si="2"/>
        <v>0.52610441767068272</v>
      </c>
      <c r="F16" s="121">
        <v>58</v>
      </c>
      <c r="G16" s="42">
        <f t="shared" si="0"/>
        <v>0.23293172690763053</v>
      </c>
      <c r="H16" s="114">
        <f t="shared" si="3"/>
        <v>0.75903614457831325</v>
      </c>
      <c r="I16" s="517">
        <v>60</v>
      </c>
      <c r="J16" s="843">
        <f t="shared" si="1"/>
        <v>0.24096385542168675</v>
      </c>
      <c r="K16" s="269" t="s">
        <v>20</v>
      </c>
      <c r="L16" s="358" t="s">
        <v>33</v>
      </c>
    </row>
    <row r="17" spans="2:18" x14ac:dyDescent="0.25">
      <c r="B17" s="192" t="s">
        <v>57</v>
      </c>
      <c r="C17" s="121">
        <v>92</v>
      </c>
      <c r="D17" s="121">
        <v>74</v>
      </c>
      <c r="E17" s="513">
        <f t="shared" si="2"/>
        <v>0.80434782608695654</v>
      </c>
      <c r="F17" s="121">
        <v>17</v>
      </c>
      <c r="G17" s="42">
        <f t="shared" si="0"/>
        <v>0.18478260869565216</v>
      </c>
      <c r="H17" s="114">
        <f t="shared" si="3"/>
        <v>0.98913043478260865</v>
      </c>
      <c r="I17" s="517">
        <v>1</v>
      </c>
      <c r="J17" s="843">
        <f t="shared" si="1"/>
        <v>1.0869565217391304E-2</v>
      </c>
      <c r="K17" s="121" t="s">
        <v>33</v>
      </c>
      <c r="L17" s="358" t="s">
        <v>33</v>
      </c>
    </row>
    <row r="18" spans="2:18" x14ac:dyDescent="0.25">
      <c r="B18" s="192" t="s">
        <v>58</v>
      </c>
      <c r="C18" s="121">
        <v>181</v>
      </c>
      <c r="D18" s="121">
        <v>86</v>
      </c>
      <c r="E18" s="513">
        <f t="shared" si="2"/>
        <v>0.47513812154696133</v>
      </c>
      <c r="F18" s="121">
        <v>79</v>
      </c>
      <c r="G18" s="42">
        <f t="shared" si="0"/>
        <v>0.43646408839779005</v>
      </c>
      <c r="H18" s="114">
        <f t="shared" si="3"/>
        <v>0.91160220994475138</v>
      </c>
      <c r="I18" s="517">
        <v>16</v>
      </c>
      <c r="J18" s="843">
        <f t="shared" si="1"/>
        <v>8.8397790055248615E-2</v>
      </c>
      <c r="K18" s="121"/>
      <c r="L18" s="357" t="s">
        <v>32</v>
      </c>
    </row>
    <row r="19" spans="2:18" x14ac:dyDescent="0.25">
      <c r="B19" s="192" t="s">
        <v>59</v>
      </c>
      <c r="C19" s="121">
        <v>331</v>
      </c>
      <c r="D19" s="121">
        <v>101</v>
      </c>
      <c r="E19" s="513">
        <f t="shared" si="2"/>
        <v>0.30513595166163143</v>
      </c>
      <c r="F19" s="121">
        <v>230</v>
      </c>
      <c r="G19" s="42">
        <f t="shared" si="0"/>
        <v>0.69486404833836857</v>
      </c>
      <c r="H19" s="114">
        <f t="shared" si="3"/>
        <v>1</v>
      </c>
      <c r="I19" s="517">
        <v>0</v>
      </c>
      <c r="J19" s="843">
        <f t="shared" si="1"/>
        <v>0</v>
      </c>
      <c r="K19" s="121" t="s">
        <v>32</v>
      </c>
      <c r="L19" s="357" t="s">
        <v>32</v>
      </c>
    </row>
    <row r="20" spans="2:18" x14ac:dyDescent="0.25">
      <c r="B20" s="192" t="s">
        <v>14</v>
      </c>
      <c r="C20" s="121">
        <v>88</v>
      </c>
      <c r="D20" s="121">
        <v>62</v>
      </c>
      <c r="E20" s="513">
        <f>D20/C20</f>
        <v>0.70454545454545459</v>
      </c>
      <c r="F20" s="121">
        <v>26</v>
      </c>
      <c r="G20" s="42">
        <f t="shared" ref="G20" si="4">F20/C20</f>
        <v>0.29545454545454547</v>
      </c>
      <c r="H20" s="114">
        <f t="shared" ref="H20" si="5">E20+G20</f>
        <v>1</v>
      </c>
      <c r="I20" s="517">
        <v>0</v>
      </c>
      <c r="J20" s="843">
        <f t="shared" ref="J20" si="6">I20/C20</f>
        <v>0</v>
      </c>
      <c r="K20" s="121" t="s">
        <v>33</v>
      </c>
      <c r="L20" s="358" t="s">
        <v>33</v>
      </c>
    </row>
    <row r="21" spans="2:18" x14ac:dyDescent="0.25">
      <c r="B21" s="284" t="s">
        <v>523</v>
      </c>
      <c r="C21" s="210">
        <v>110</v>
      </c>
      <c r="D21" s="210">
        <v>81</v>
      </c>
      <c r="E21" s="316">
        <f>D21/C21</f>
        <v>0.73636363636363633</v>
      </c>
      <c r="F21" s="210">
        <v>27</v>
      </c>
      <c r="G21" s="279">
        <f t="shared" si="0"/>
        <v>0.24545454545454545</v>
      </c>
      <c r="H21" s="531">
        <f t="shared" si="3"/>
        <v>0.98181818181818181</v>
      </c>
      <c r="I21" s="815">
        <v>2</v>
      </c>
      <c r="J21" s="844">
        <f t="shared" si="1"/>
        <v>1.8181818181818181E-2</v>
      </c>
      <c r="K21" s="210" t="s">
        <v>33</v>
      </c>
      <c r="L21" s="446" t="s">
        <v>213</v>
      </c>
    </row>
    <row r="22" spans="2:18" x14ac:dyDescent="0.25">
      <c r="B22" s="331" t="s">
        <v>75</v>
      </c>
      <c r="C22" s="525">
        <f>SUM(C8:C21)</f>
        <v>2872</v>
      </c>
      <c r="D22" s="525">
        <f>SUM(D8:D21)</f>
        <v>1294</v>
      </c>
      <c r="E22" s="532">
        <f>D22/C22</f>
        <v>0.45055710306406688</v>
      </c>
      <c r="F22" s="525">
        <f>SUM(F8:F21)</f>
        <v>925</v>
      </c>
      <c r="G22" s="115">
        <f t="shared" si="0"/>
        <v>0.32207520891364905</v>
      </c>
      <c r="H22" s="533">
        <f>E22+G22</f>
        <v>0.77263231197771587</v>
      </c>
      <c r="I22" s="845">
        <f>SUM(I8:I21)</f>
        <v>653</v>
      </c>
      <c r="J22" s="846">
        <f t="shared" si="1"/>
        <v>0.22736768802228413</v>
      </c>
      <c r="R22" s="77"/>
    </row>
    <row r="23" spans="2:18" x14ac:dyDescent="0.25">
      <c r="B23" s="284" t="s">
        <v>81</v>
      </c>
      <c r="C23" s="535">
        <f>SUM(C22-(C21))</f>
        <v>2762</v>
      </c>
      <c r="D23" s="536">
        <f>SUM(D22-(D21))</f>
        <v>1213</v>
      </c>
      <c r="E23" s="537">
        <f>D23/C23</f>
        <v>0.4391745112237509</v>
      </c>
      <c r="F23" s="535">
        <f>SUM(F22-(F21))</f>
        <v>898</v>
      </c>
      <c r="G23" s="279">
        <f>F23/C23</f>
        <v>0.32512671976828383</v>
      </c>
      <c r="H23" s="531">
        <f>E23+G23</f>
        <v>0.76430123099203473</v>
      </c>
      <c r="I23" s="819">
        <f>SUM(I22-(I21))</f>
        <v>651</v>
      </c>
      <c r="J23" s="847">
        <f>I23/C23</f>
        <v>0.23569876900796524</v>
      </c>
      <c r="M23" s="77"/>
    </row>
    <row r="24" spans="2:18" x14ac:dyDescent="0.25">
      <c r="B24" s="69" t="s">
        <v>518</v>
      </c>
      <c r="F24" s="69"/>
      <c r="J24" s="78"/>
      <c r="Q24" s="77"/>
    </row>
    <row r="25" spans="2:18" ht="15" customHeight="1" x14ac:dyDescent="0.25">
      <c r="B25" s="972" t="s">
        <v>483</v>
      </c>
      <c r="C25" s="972"/>
      <c r="D25" s="972"/>
      <c r="E25" s="972"/>
      <c r="F25" s="972"/>
      <c r="G25" s="972"/>
      <c r="H25" s="972"/>
      <c r="I25" s="972"/>
      <c r="J25" s="972"/>
      <c r="K25" s="972"/>
      <c r="L25" s="972"/>
    </row>
    <row r="26" spans="2:18" x14ac:dyDescent="0.25">
      <c r="B26" s="90" t="s">
        <v>526</v>
      </c>
      <c r="C26" s="197"/>
      <c r="D26" s="197"/>
      <c r="E26" s="197"/>
      <c r="F26" s="197"/>
      <c r="G26" s="197"/>
      <c r="H26" s="197"/>
      <c r="I26" s="197"/>
      <c r="J26" s="197"/>
      <c r="K26" s="197"/>
      <c r="L26" s="197"/>
      <c r="O26" s="77"/>
      <c r="R26" s="77"/>
    </row>
    <row r="27" spans="2:18" x14ac:dyDescent="0.25">
      <c r="B27" s="37" t="s">
        <v>400</v>
      </c>
    </row>
    <row r="28" spans="2:18" x14ac:dyDescent="0.25">
      <c r="B28" s="90" t="s">
        <v>658</v>
      </c>
    </row>
    <row r="29" spans="2:18" x14ac:dyDescent="0.25">
      <c r="B29" s="801" t="s">
        <v>664</v>
      </c>
      <c r="C29" s="69" t="s">
        <v>663</v>
      </c>
    </row>
    <row r="30" spans="2:18" x14ac:dyDescent="0.25">
      <c r="B30" s="802" t="s">
        <v>665</v>
      </c>
      <c r="C30" s="69" t="s">
        <v>662</v>
      </c>
    </row>
    <row r="32" spans="2:18" ht="15.75" x14ac:dyDescent="0.25">
      <c r="B32" s="966" t="s">
        <v>465</v>
      </c>
      <c r="C32" s="966"/>
      <c r="D32" s="966"/>
      <c r="E32" s="966"/>
      <c r="F32" s="966"/>
      <c r="G32" s="966"/>
      <c r="H32" s="966"/>
      <c r="I32" s="966"/>
      <c r="J32" s="966"/>
      <c r="K32" s="966"/>
      <c r="L32" s="966"/>
      <c r="M32" s="966"/>
    </row>
    <row r="33" spans="2:21" x14ac:dyDescent="0.25">
      <c r="B33" s="44"/>
      <c r="C33" s="44"/>
      <c r="D33" s="44"/>
      <c r="E33" s="44"/>
      <c r="F33" s="44"/>
      <c r="G33" s="44"/>
      <c r="H33" s="44"/>
      <c r="I33" s="44"/>
      <c r="J33" s="69"/>
    </row>
    <row r="34" spans="2:21" ht="15" customHeight="1" x14ac:dyDescent="0.25">
      <c r="B34" s="989" t="s">
        <v>60</v>
      </c>
      <c r="C34" s="976" t="s">
        <v>402</v>
      </c>
      <c r="D34" s="976" t="s">
        <v>40</v>
      </c>
      <c r="E34" s="976"/>
      <c r="F34" s="976" t="s">
        <v>41</v>
      </c>
      <c r="G34" s="976"/>
      <c r="H34" s="976"/>
      <c r="I34" s="976" t="s">
        <v>42</v>
      </c>
      <c r="J34" s="976"/>
      <c r="K34" s="976"/>
      <c r="L34" s="1072" t="s">
        <v>481</v>
      </c>
      <c r="M34" s="1073"/>
    </row>
    <row r="35" spans="2:21" x14ac:dyDescent="0.25">
      <c r="B35" s="990"/>
      <c r="C35" s="981"/>
      <c r="D35" s="977"/>
      <c r="E35" s="977"/>
      <c r="F35" s="977"/>
      <c r="G35" s="977"/>
      <c r="H35" s="977"/>
      <c r="I35" s="977"/>
      <c r="J35" s="977"/>
      <c r="K35" s="977"/>
      <c r="L35" s="1074"/>
      <c r="M35" s="1075"/>
    </row>
    <row r="36" spans="2:21" x14ac:dyDescent="0.25">
      <c r="B36" s="965"/>
      <c r="C36" s="977"/>
      <c r="D36" s="180" t="s">
        <v>5</v>
      </c>
      <c r="E36" s="180" t="s">
        <v>6</v>
      </c>
      <c r="F36" s="186" t="s">
        <v>5</v>
      </c>
      <c r="G36" s="186" t="s">
        <v>6</v>
      </c>
      <c r="H36" s="254" t="s">
        <v>77</v>
      </c>
      <c r="I36" s="180" t="s">
        <v>5</v>
      </c>
      <c r="J36" s="180" t="s">
        <v>6</v>
      </c>
      <c r="K36" s="747" t="s">
        <v>77</v>
      </c>
      <c r="L36" s="437" t="s">
        <v>41</v>
      </c>
      <c r="M36" s="353" t="s">
        <v>42</v>
      </c>
    </row>
    <row r="37" spans="2:21" x14ac:dyDescent="0.25">
      <c r="B37" s="281" t="s">
        <v>7</v>
      </c>
      <c r="C37" s="320">
        <v>119</v>
      </c>
      <c r="D37" s="320">
        <v>65</v>
      </c>
      <c r="E37" s="522">
        <f>D37/$C37</f>
        <v>0.54621848739495793</v>
      </c>
      <c r="F37" s="320">
        <v>54</v>
      </c>
      <c r="G37" s="523">
        <f>F37/$C37</f>
        <v>0.45378151260504201</v>
      </c>
      <c r="H37" s="320"/>
      <c r="I37" s="320">
        <v>18</v>
      </c>
      <c r="J37" s="523">
        <f t="shared" ref="J37:J51" si="7">I37/$C37</f>
        <v>0.15126050420168066</v>
      </c>
      <c r="K37" s="320"/>
      <c r="L37" s="438"/>
      <c r="M37" s="354"/>
    </row>
    <row r="38" spans="2:21" x14ac:dyDescent="0.25">
      <c r="B38" s="192" t="s">
        <v>8</v>
      </c>
      <c r="C38" s="121">
        <v>73</v>
      </c>
      <c r="D38" s="121">
        <v>46</v>
      </c>
      <c r="E38" s="524">
        <f t="shared" ref="E38:E50" si="8">D38/$C38</f>
        <v>0.63013698630136983</v>
      </c>
      <c r="F38" s="121">
        <v>27</v>
      </c>
      <c r="G38" s="513">
        <f t="shared" ref="G38:G50" si="9">F38/$C38</f>
        <v>0.36986301369863012</v>
      </c>
      <c r="H38" s="121"/>
      <c r="I38" s="121">
        <v>7</v>
      </c>
      <c r="J38" s="513">
        <f t="shared" si="7"/>
        <v>9.5890410958904104E-2</v>
      </c>
      <c r="K38" s="121"/>
      <c r="L38" s="439"/>
      <c r="M38" s="347"/>
    </row>
    <row r="39" spans="2:21" x14ac:dyDescent="0.25">
      <c r="B39" s="192" t="s">
        <v>9</v>
      </c>
      <c r="C39" s="121">
        <v>100</v>
      </c>
      <c r="D39" s="121">
        <v>51</v>
      </c>
      <c r="E39" s="524">
        <f t="shared" si="8"/>
        <v>0.51</v>
      </c>
      <c r="F39" s="121">
        <v>49</v>
      </c>
      <c r="G39" s="513">
        <f t="shared" si="9"/>
        <v>0.49</v>
      </c>
      <c r="H39" s="330"/>
      <c r="I39" s="121">
        <v>18</v>
      </c>
      <c r="J39" s="513">
        <f t="shared" si="7"/>
        <v>0.18</v>
      </c>
      <c r="K39" s="330"/>
      <c r="L39" s="439"/>
      <c r="M39" s="347"/>
    </row>
    <row r="40" spans="2:21" x14ac:dyDescent="0.25">
      <c r="B40" s="192" t="s">
        <v>10</v>
      </c>
      <c r="C40" s="121">
        <v>119</v>
      </c>
      <c r="D40" s="121">
        <v>61</v>
      </c>
      <c r="E40" s="524">
        <f t="shared" si="8"/>
        <v>0.51260504201680668</v>
      </c>
      <c r="F40" s="121">
        <v>58</v>
      </c>
      <c r="G40" s="513">
        <f t="shared" si="9"/>
        <v>0.48739495798319327</v>
      </c>
      <c r="H40" s="121"/>
      <c r="I40" s="121">
        <v>26</v>
      </c>
      <c r="J40" s="513">
        <f t="shared" si="7"/>
        <v>0.21848739495798319</v>
      </c>
      <c r="K40" s="121"/>
      <c r="L40" s="439"/>
      <c r="M40" s="347"/>
    </row>
    <row r="41" spans="2:21" x14ac:dyDescent="0.25">
      <c r="B41" s="192" t="s">
        <v>11</v>
      </c>
      <c r="C41" s="121">
        <v>95</v>
      </c>
      <c r="D41" s="121">
        <v>57</v>
      </c>
      <c r="E41" s="524">
        <f t="shared" si="8"/>
        <v>0.6</v>
      </c>
      <c r="F41" s="121">
        <v>38</v>
      </c>
      <c r="G41" s="513">
        <f t="shared" si="9"/>
        <v>0.4</v>
      </c>
      <c r="H41" s="121"/>
      <c r="I41" s="121">
        <v>17</v>
      </c>
      <c r="J41" s="513">
        <f t="shared" si="7"/>
        <v>0.17894736842105263</v>
      </c>
      <c r="K41" s="121"/>
      <c r="L41" s="439"/>
      <c r="M41" s="347"/>
    </row>
    <row r="42" spans="2:21" x14ac:dyDescent="0.25">
      <c r="B42" s="192" t="s">
        <v>396</v>
      </c>
      <c r="C42" s="121">
        <v>110</v>
      </c>
      <c r="D42" s="121">
        <v>87</v>
      </c>
      <c r="E42" s="524">
        <f t="shared" si="8"/>
        <v>0.79090909090909089</v>
      </c>
      <c r="F42" s="121">
        <v>23</v>
      </c>
      <c r="G42" s="513">
        <f t="shared" si="9"/>
        <v>0.20909090909090908</v>
      </c>
      <c r="H42" s="270" t="s">
        <v>33</v>
      </c>
      <c r="I42" s="121">
        <v>6</v>
      </c>
      <c r="J42" s="513">
        <f t="shared" si="7"/>
        <v>5.4545454545454543E-2</v>
      </c>
      <c r="K42" s="270" t="s">
        <v>33</v>
      </c>
      <c r="L42" s="395" t="s">
        <v>33</v>
      </c>
      <c r="M42" s="345" t="s">
        <v>20</v>
      </c>
    </row>
    <row r="43" spans="2:21" x14ac:dyDescent="0.25">
      <c r="B43" s="192" t="s">
        <v>55</v>
      </c>
      <c r="C43" s="121">
        <v>133</v>
      </c>
      <c r="D43" s="121">
        <v>80</v>
      </c>
      <c r="E43" s="524">
        <f t="shared" si="8"/>
        <v>0.60150375939849621</v>
      </c>
      <c r="F43" s="121">
        <v>53</v>
      </c>
      <c r="G43" s="513">
        <f t="shared" si="9"/>
        <v>0.39849624060150374</v>
      </c>
      <c r="H43" s="121"/>
      <c r="I43" s="121">
        <v>30</v>
      </c>
      <c r="J43" s="513">
        <f t="shared" si="7"/>
        <v>0.22556390977443608</v>
      </c>
      <c r="K43" s="121"/>
      <c r="L43" s="439"/>
      <c r="M43" s="344" t="s">
        <v>34</v>
      </c>
    </row>
    <row r="44" spans="2:21" x14ac:dyDescent="0.25">
      <c r="B44" s="192" t="s">
        <v>401</v>
      </c>
      <c r="C44" s="121">
        <v>10</v>
      </c>
      <c r="D44" s="121">
        <v>9</v>
      </c>
      <c r="E44" s="524">
        <f t="shared" si="8"/>
        <v>0.9</v>
      </c>
      <c r="F44" s="121">
        <v>1</v>
      </c>
      <c r="G44" s="513">
        <f t="shared" si="9"/>
        <v>0.1</v>
      </c>
      <c r="H44" s="121"/>
      <c r="I44" s="121">
        <v>0</v>
      </c>
      <c r="J44" s="513">
        <f t="shared" si="7"/>
        <v>0</v>
      </c>
      <c r="K44" s="121"/>
      <c r="L44" s="393"/>
      <c r="M44" s="347"/>
    </row>
    <row r="45" spans="2:21" x14ac:dyDescent="0.25">
      <c r="B45" s="192" t="s">
        <v>56</v>
      </c>
      <c r="C45" s="121">
        <v>131</v>
      </c>
      <c r="D45" s="121">
        <v>91</v>
      </c>
      <c r="E45" s="524">
        <f t="shared" si="8"/>
        <v>0.69465648854961837</v>
      </c>
      <c r="F45" s="121">
        <v>40</v>
      </c>
      <c r="G45" s="513">
        <f t="shared" si="9"/>
        <v>0.30534351145038169</v>
      </c>
      <c r="H45" s="269" t="s">
        <v>434</v>
      </c>
      <c r="I45" s="121">
        <v>11</v>
      </c>
      <c r="J45" s="513">
        <f t="shared" si="7"/>
        <v>8.3969465648854963E-2</v>
      </c>
      <c r="K45" s="269" t="s">
        <v>434</v>
      </c>
      <c r="L45" s="395" t="s">
        <v>434</v>
      </c>
      <c r="M45" s="345" t="s">
        <v>20</v>
      </c>
    </row>
    <row r="46" spans="2:21" x14ac:dyDescent="0.25">
      <c r="B46" s="192" t="s">
        <v>57</v>
      </c>
      <c r="C46" s="121">
        <v>74</v>
      </c>
      <c r="D46" s="121">
        <v>45</v>
      </c>
      <c r="E46" s="524">
        <f t="shared" si="8"/>
        <v>0.60810810810810811</v>
      </c>
      <c r="F46" s="121">
        <v>29</v>
      </c>
      <c r="G46" s="513">
        <f t="shared" si="9"/>
        <v>0.39189189189189189</v>
      </c>
      <c r="H46" s="121"/>
      <c r="I46" s="121">
        <v>11</v>
      </c>
      <c r="J46" s="513">
        <f t="shared" si="7"/>
        <v>0.14864864864864866</v>
      </c>
      <c r="K46" s="121"/>
      <c r="L46" s="439"/>
      <c r="M46" s="347"/>
    </row>
    <row r="47" spans="2:21" x14ac:dyDescent="0.25">
      <c r="B47" s="192" t="s">
        <v>58</v>
      </c>
      <c r="C47" s="121">
        <v>86</v>
      </c>
      <c r="D47" s="121">
        <v>52</v>
      </c>
      <c r="E47" s="524">
        <f t="shared" si="8"/>
        <v>0.60465116279069764</v>
      </c>
      <c r="F47" s="121">
        <v>34</v>
      </c>
      <c r="G47" s="513">
        <f t="shared" si="9"/>
        <v>0.39534883720930231</v>
      </c>
      <c r="H47" s="121"/>
      <c r="I47" s="121">
        <v>16</v>
      </c>
      <c r="J47" s="513">
        <f t="shared" si="7"/>
        <v>0.18604651162790697</v>
      </c>
      <c r="K47" s="121"/>
      <c r="L47" s="439"/>
      <c r="M47" s="347"/>
      <c r="U47" s="77"/>
    </row>
    <row r="48" spans="2:21" x14ac:dyDescent="0.25">
      <c r="B48" s="192" t="s">
        <v>399</v>
      </c>
      <c r="C48" s="121">
        <v>101</v>
      </c>
      <c r="D48" s="121">
        <v>69</v>
      </c>
      <c r="E48" s="524">
        <f t="shared" si="8"/>
        <v>0.68316831683168322</v>
      </c>
      <c r="F48" s="121">
        <v>32</v>
      </c>
      <c r="G48" s="513">
        <f t="shared" si="9"/>
        <v>0.31683168316831684</v>
      </c>
      <c r="H48" s="121"/>
      <c r="I48" s="121">
        <v>18</v>
      </c>
      <c r="J48" s="513">
        <f t="shared" si="7"/>
        <v>0.17821782178217821</v>
      </c>
      <c r="K48" s="121"/>
      <c r="L48" s="439"/>
      <c r="M48" s="347"/>
    </row>
    <row r="49" spans="2:20" x14ac:dyDescent="0.25">
      <c r="B49" s="192" t="s">
        <v>14</v>
      </c>
      <c r="C49" s="121">
        <v>62</v>
      </c>
      <c r="D49" s="121">
        <v>36</v>
      </c>
      <c r="E49" s="524">
        <f t="shared" ref="E49" si="10">D49/$C49</f>
        <v>0.58064516129032262</v>
      </c>
      <c r="F49" s="121">
        <v>26</v>
      </c>
      <c r="G49" s="513">
        <f t="shared" ref="G49" si="11">F49/$C49</f>
        <v>0.41935483870967744</v>
      </c>
      <c r="H49" s="121"/>
      <c r="I49" s="121">
        <v>10</v>
      </c>
      <c r="J49" s="513">
        <f t="shared" ref="J49" si="12">I49/$C49</f>
        <v>0.16129032258064516</v>
      </c>
      <c r="K49" s="121"/>
      <c r="L49" s="439"/>
      <c r="M49" s="366"/>
    </row>
    <row r="50" spans="2:20" x14ac:dyDescent="0.25">
      <c r="B50" s="284" t="s">
        <v>523</v>
      </c>
      <c r="C50" s="210">
        <v>81</v>
      </c>
      <c r="D50" s="210">
        <v>55</v>
      </c>
      <c r="E50" s="324">
        <f t="shared" si="8"/>
        <v>0.67901234567901236</v>
      </c>
      <c r="F50" s="210">
        <v>26</v>
      </c>
      <c r="G50" s="316">
        <f t="shared" si="9"/>
        <v>0.32098765432098764</v>
      </c>
      <c r="H50" s="210"/>
      <c r="I50" s="210">
        <v>10</v>
      </c>
      <c r="J50" s="316">
        <f t="shared" si="7"/>
        <v>0.12345679012345678</v>
      </c>
      <c r="K50" s="210"/>
      <c r="L50" s="446" t="s">
        <v>213</v>
      </c>
      <c r="M50" s="351" t="s">
        <v>213</v>
      </c>
    </row>
    <row r="51" spans="2:20" x14ac:dyDescent="0.25">
      <c r="B51" s="322" t="s">
        <v>75</v>
      </c>
      <c r="C51" s="525">
        <f>SUM(C37:C50)</f>
        <v>1294</v>
      </c>
      <c r="D51" s="525">
        <f>SUM(D37:D50)</f>
        <v>804</v>
      </c>
      <c r="E51" s="115">
        <f>D51/$C51</f>
        <v>0.62132921174652245</v>
      </c>
      <c r="F51" s="525">
        <f>SUM(F37:F50)</f>
        <v>490</v>
      </c>
      <c r="G51" s="532">
        <f>F51/$C51</f>
        <v>0.37867078825347761</v>
      </c>
      <c r="H51" s="323"/>
      <c r="I51" s="525">
        <f>SUM(I37:I50)</f>
        <v>198</v>
      </c>
      <c r="J51" s="671">
        <f t="shared" si="7"/>
        <v>0.15301391035548687</v>
      </c>
      <c r="K51" s="76"/>
      <c r="L51" s="76"/>
    </row>
    <row r="52" spans="2:20" x14ac:dyDescent="0.25">
      <c r="B52" s="116" t="s">
        <v>81</v>
      </c>
      <c r="C52" s="265">
        <f>SUM(C51-(C42+C44+C48+C50))</f>
        <v>992</v>
      </c>
      <c r="D52" s="265">
        <f>SUM(D51-(D42+D44+D48+D50))</f>
        <v>584</v>
      </c>
      <c r="E52" s="670">
        <f>D52/$C52</f>
        <v>0.58870967741935487</v>
      </c>
      <c r="F52" s="265">
        <f>SUM(F51-(F42+F44+F48+F50))</f>
        <v>408</v>
      </c>
      <c r="G52" s="537">
        <f>F52/$C52</f>
        <v>0.41129032258064518</v>
      </c>
      <c r="H52" s="257"/>
      <c r="I52" s="265">
        <f>SUM(I51-(I42+I44+I48+I50))</f>
        <v>164</v>
      </c>
      <c r="J52" s="672">
        <f>I52/$C52</f>
        <v>0.16532258064516128</v>
      </c>
      <c r="K52" s="76"/>
      <c r="L52" s="76"/>
    </row>
    <row r="53" spans="2:20" x14ac:dyDescent="0.25">
      <c r="B53" s="69" t="s">
        <v>518</v>
      </c>
      <c r="F53" s="69"/>
      <c r="J53" s="78"/>
      <c r="L53" s="24"/>
      <c r="Q53" s="77"/>
      <c r="R53" s="77"/>
      <c r="T53" s="77"/>
    </row>
    <row r="54" spans="2:20" x14ac:dyDescent="0.25">
      <c r="B54" s="972" t="s">
        <v>484</v>
      </c>
      <c r="C54" s="972"/>
      <c r="D54" s="972"/>
      <c r="E54" s="972"/>
      <c r="F54" s="972"/>
      <c r="G54" s="972"/>
      <c r="H54" s="972"/>
      <c r="I54" s="972"/>
      <c r="J54" s="972"/>
      <c r="K54" s="972"/>
      <c r="L54" s="24"/>
      <c r="R54" s="77"/>
    </row>
    <row r="55" spans="2:20" ht="24" customHeight="1" x14ac:dyDescent="0.25">
      <c r="B55" s="972" t="s">
        <v>593</v>
      </c>
      <c r="C55" s="972"/>
      <c r="D55" s="972"/>
      <c r="E55" s="972"/>
      <c r="F55" s="972"/>
      <c r="G55" s="972"/>
      <c r="H55" s="972"/>
      <c r="I55" s="972"/>
      <c r="J55" s="972"/>
      <c r="K55" s="972"/>
      <c r="L55" s="972"/>
      <c r="M55" s="972"/>
    </row>
    <row r="56" spans="2:20" x14ac:dyDescent="0.25">
      <c r="B56" s="37" t="s">
        <v>658</v>
      </c>
      <c r="L56" s="90"/>
    </row>
    <row r="57" spans="2:20" x14ac:dyDescent="0.25">
      <c r="B57" s="801" t="s">
        <v>664</v>
      </c>
      <c r="C57" s="69" t="s">
        <v>671</v>
      </c>
      <c r="L57" s="90"/>
    </row>
    <row r="58" spans="2:20" x14ac:dyDescent="0.25">
      <c r="B58" s="802" t="s">
        <v>665</v>
      </c>
      <c r="C58" s="69" t="s">
        <v>670</v>
      </c>
      <c r="L58" s="90"/>
    </row>
    <row r="60" spans="2:20" ht="30.75" customHeight="1" x14ac:dyDescent="0.25">
      <c r="B60" s="966" t="s">
        <v>780</v>
      </c>
      <c r="C60" s="966"/>
      <c r="D60" s="966"/>
      <c r="E60" s="966"/>
      <c r="F60" s="966"/>
      <c r="G60" s="966"/>
      <c r="H60" s="966"/>
      <c r="I60" s="966"/>
      <c r="J60" s="966"/>
      <c r="K60" s="966"/>
      <c r="L60" s="966"/>
    </row>
    <row r="61" spans="2:20" ht="15" customHeight="1" x14ac:dyDescent="0.25">
      <c r="B61" s="44"/>
      <c r="C61" s="44"/>
      <c r="D61" s="44"/>
      <c r="E61" s="44"/>
      <c r="F61" s="44"/>
      <c r="G61" s="44"/>
      <c r="H61" s="44"/>
      <c r="I61" s="44"/>
    </row>
    <row r="62" spans="2:20" ht="36" customHeight="1" x14ac:dyDescent="0.25">
      <c r="B62" s="1076" t="s">
        <v>69</v>
      </c>
      <c r="C62" s="748" t="s">
        <v>402</v>
      </c>
      <c r="D62" s="738" t="s">
        <v>391</v>
      </c>
      <c r="E62" s="986" t="s">
        <v>233</v>
      </c>
      <c r="F62" s="744" t="s">
        <v>390</v>
      </c>
      <c r="G62" s="1028" t="s">
        <v>233</v>
      </c>
      <c r="H62" s="1078" t="s">
        <v>481</v>
      </c>
      <c r="I62" s="1079"/>
    </row>
    <row r="63" spans="2:20" ht="24" customHeight="1" x14ac:dyDescent="0.25">
      <c r="B63" s="1077"/>
      <c r="C63" s="266" t="s">
        <v>4</v>
      </c>
      <c r="D63" s="266" t="s">
        <v>50</v>
      </c>
      <c r="E63" s="988"/>
      <c r="F63" s="266" t="s">
        <v>50</v>
      </c>
      <c r="G63" s="1008"/>
      <c r="H63" s="437" t="s">
        <v>444</v>
      </c>
      <c r="I63" s="418" t="s">
        <v>445</v>
      </c>
      <c r="L63" s="538"/>
    </row>
    <row r="64" spans="2:20" x14ac:dyDescent="0.25">
      <c r="B64" s="281" t="s">
        <v>7</v>
      </c>
      <c r="C64" s="739">
        <v>119</v>
      </c>
      <c r="D64" s="523">
        <v>0.67647060000000003</v>
      </c>
      <c r="E64" s="320"/>
      <c r="F64" s="523">
        <v>0.55812320000000004</v>
      </c>
      <c r="G64" s="320" t="s">
        <v>34</v>
      </c>
      <c r="H64" s="441"/>
      <c r="I64" s="441"/>
      <c r="L64" s="223"/>
    </row>
    <row r="65" spans="2:13" x14ac:dyDescent="0.25">
      <c r="B65" s="192" t="s">
        <v>8</v>
      </c>
      <c r="C65" s="740">
        <v>73</v>
      </c>
      <c r="D65" s="513">
        <v>0.73189820000000005</v>
      </c>
      <c r="E65" s="121"/>
      <c r="F65" s="513">
        <v>0.690411</v>
      </c>
      <c r="G65" s="121"/>
      <c r="H65" s="393"/>
      <c r="I65" s="393"/>
    </row>
    <row r="66" spans="2:13" x14ac:dyDescent="0.25">
      <c r="B66" s="192" t="s">
        <v>9</v>
      </c>
      <c r="C66" s="740">
        <v>100</v>
      </c>
      <c r="D66" s="513">
        <v>0.63164920000000002</v>
      </c>
      <c r="E66" s="121" t="s">
        <v>34</v>
      </c>
      <c r="F66" s="513">
        <v>0.56123029999999996</v>
      </c>
      <c r="G66" s="121"/>
      <c r="H66" s="395"/>
      <c r="I66" s="395"/>
    </row>
    <row r="67" spans="2:13" x14ac:dyDescent="0.25">
      <c r="B67" s="192" t="s">
        <v>10</v>
      </c>
      <c r="C67" s="740">
        <v>119</v>
      </c>
      <c r="D67" s="513">
        <v>0.62941780000000003</v>
      </c>
      <c r="E67" s="121" t="s">
        <v>34</v>
      </c>
      <c r="F67" s="513">
        <v>0.5546546</v>
      </c>
      <c r="G67" s="121" t="s">
        <v>435</v>
      </c>
      <c r="H67" s="392" t="s">
        <v>32</v>
      </c>
      <c r="I67" s="443" t="s">
        <v>34</v>
      </c>
    </row>
    <row r="68" spans="2:13" x14ac:dyDescent="0.25">
      <c r="B68" s="192" t="s">
        <v>11</v>
      </c>
      <c r="C68" s="741">
        <v>95</v>
      </c>
      <c r="D68" s="513">
        <v>0.74082139999999996</v>
      </c>
      <c r="E68" s="121"/>
      <c r="F68" s="513">
        <v>0.6681511</v>
      </c>
      <c r="G68" s="121"/>
      <c r="H68" s="393"/>
      <c r="I68" s="393"/>
    </row>
    <row r="69" spans="2:13" x14ac:dyDescent="0.25">
      <c r="B69" s="192" t="s">
        <v>396</v>
      </c>
      <c r="C69" s="740">
        <v>110</v>
      </c>
      <c r="D69" s="513">
        <v>0.82347800000000004</v>
      </c>
      <c r="E69" s="270" t="s">
        <v>20</v>
      </c>
      <c r="F69" s="513">
        <v>0.81211429999999996</v>
      </c>
      <c r="G69" s="270" t="s">
        <v>33</v>
      </c>
      <c r="H69" s="392"/>
      <c r="I69" s="395" t="s">
        <v>33</v>
      </c>
    </row>
    <row r="70" spans="2:13" x14ac:dyDescent="0.25">
      <c r="B70" s="192" t="s">
        <v>55</v>
      </c>
      <c r="C70" s="740">
        <v>133</v>
      </c>
      <c r="D70" s="513">
        <v>0.85071839999999999</v>
      </c>
      <c r="E70" s="121" t="s">
        <v>33</v>
      </c>
      <c r="F70" s="513">
        <v>0.77983429999999998</v>
      </c>
      <c r="G70" s="121" t="s">
        <v>20</v>
      </c>
      <c r="H70" s="393" t="s">
        <v>20</v>
      </c>
      <c r="I70" s="442"/>
    </row>
    <row r="71" spans="2:13" x14ac:dyDescent="0.25">
      <c r="B71" s="192" t="s">
        <v>401</v>
      </c>
      <c r="C71" s="740">
        <v>10</v>
      </c>
      <c r="D71" s="513">
        <v>1</v>
      </c>
      <c r="E71" s="121"/>
      <c r="F71" s="513">
        <v>0.9</v>
      </c>
      <c r="G71" s="121"/>
      <c r="H71" s="395"/>
      <c r="I71" s="393" t="s">
        <v>20</v>
      </c>
    </row>
    <row r="72" spans="2:13" x14ac:dyDescent="0.25">
      <c r="B72" s="192" t="s">
        <v>56</v>
      </c>
      <c r="C72" s="740">
        <v>131</v>
      </c>
      <c r="D72" s="513">
        <v>0.75667289999999998</v>
      </c>
      <c r="E72" s="269"/>
      <c r="F72" s="513">
        <v>0.72624449999999996</v>
      </c>
      <c r="G72" s="269"/>
      <c r="H72" s="442"/>
      <c r="I72" s="393" t="s">
        <v>20</v>
      </c>
    </row>
    <row r="73" spans="2:13" x14ac:dyDescent="0.25">
      <c r="B73" s="192" t="s">
        <v>57</v>
      </c>
      <c r="C73" s="740">
        <v>74</v>
      </c>
      <c r="D73" s="513">
        <v>0.77697819999999995</v>
      </c>
      <c r="E73" s="121"/>
      <c r="F73" s="513">
        <v>0.6421171</v>
      </c>
      <c r="G73" s="121"/>
      <c r="H73" s="393"/>
      <c r="I73" s="393"/>
    </row>
    <row r="74" spans="2:13" x14ac:dyDescent="0.25">
      <c r="B74" s="192" t="s">
        <v>58</v>
      </c>
      <c r="C74" s="740">
        <v>86</v>
      </c>
      <c r="D74" s="513">
        <v>0.70171360000000005</v>
      </c>
      <c r="E74" s="121"/>
      <c r="F74" s="513">
        <v>0.66306500000000002</v>
      </c>
      <c r="G74" s="121"/>
      <c r="H74" s="392"/>
      <c r="I74" s="392"/>
    </row>
    <row r="75" spans="2:13" x14ac:dyDescent="0.25">
      <c r="B75" s="192" t="s">
        <v>399</v>
      </c>
      <c r="C75" s="740">
        <v>101</v>
      </c>
      <c r="D75" s="513">
        <v>0.85273520000000003</v>
      </c>
      <c r="E75" s="121" t="s">
        <v>20</v>
      </c>
      <c r="F75" s="513">
        <v>0.76572220000000002</v>
      </c>
      <c r="G75" s="121" t="s">
        <v>20</v>
      </c>
      <c r="H75" s="393"/>
      <c r="I75" s="393"/>
    </row>
    <row r="76" spans="2:13" x14ac:dyDescent="0.25">
      <c r="B76" s="192" t="s">
        <v>14</v>
      </c>
      <c r="C76" s="740">
        <v>62</v>
      </c>
      <c r="D76" s="513">
        <v>0.78443149999999995</v>
      </c>
      <c r="E76" s="121"/>
      <c r="F76" s="513">
        <v>0.68969530000000001</v>
      </c>
      <c r="G76" s="121"/>
      <c r="H76" s="443"/>
      <c r="I76" s="443"/>
    </row>
    <row r="77" spans="2:13" x14ac:dyDescent="0.25">
      <c r="B77" s="284" t="s">
        <v>523</v>
      </c>
      <c r="C77" s="742">
        <v>81</v>
      </c>
      <c r="D77" s="316">
        <v>0.7927516</v>
      </c>
      <c r="E77" s="210"/>
      <c r="F77" s="316">
        <v>0.73296859999999997</v>
      </c>
      <c r="G77" s="210"/>
      <c r="H77" s="446" t="s">
        <v>213</v>
      </c>
      <c r="I77" s="351" t="s">
        <v>213</v>
      </c>
    </row>
    <row r="78" spans="2:13" x14ac:dyDescent="0.25">
      <c r="B78" s="332" t="s">
        <v>75</v>
      </c>
      <c r="C78" s="333">
        <f>SUM(C64:C77)</f>
        <v>1294</v>
      </c>
      <c r="D78" s="743">
        <v>0.75119179999999997</v>
      </c>
      <c r="E78" s="333"/>
      <c r="F78" s="745">
        <v>0.68285649999999998</v>
      </c>
    </row>
    <row r="79" spans="2:13" x14ac:dyDescent="0.25">
      <c r="B79" s="268" t="s">
        <v>393</v>
      </c>
      <c r="C79" s="265">
        <f>SUM(C78-(C69+C71+C75+C77))</f>
        <v>992</v>
      </c>
      <c r="D79" s="609">
        <v>0.72693589999999997</v>
      </c>
      <c r="E79" s="265"/>
      <c r="F79" s="746">
        <v>0.65380579999999999</v>
      </c>
    </row>
    <row r="80" spans="2:13" ht="15" customHeight="1" x14ac:dyDescent="0.25">
      <c r="B80" s="972" t="s">
        <v>519</v>
      </c>
      <c r="C80" s="972"/>
      <c r="D80" s="972"/>
      <c r="E80" s="972"/>
      <c r="F80" s="972"/>
      <c r="G80" s="972"/>
      <c r="H80" s="972"/>
      <c r="I80" s="972"/>
      <c r="J80" s="972"/>
      <c r="L80" s="77"/>
      <c r="M80" s="77"/>
    </row>
    <row r="81" spans="2:11" ht="15" customHeight="1" x14ac:dyDescent="0.25">
      <c r="B81" s="972" t="s">
        <v>485</v>
      </c>
      <c r="C81" s="972"/>
      <c r="D81" s="972"/>
      <c r="E81" s="972"/>
      <c r="F81" s="972"/>
      <c r="G81" s="972"/>
      <c r="H81" s="972"/>
      <c r="I81" s="972"/>
      <c r="J81" s="972"/>
    </row>
    <row r="82" spans="2:11" ht="27" customHeight="1" x14ac:dyDescent="0.25">
      <c r="B82" s="1020" t="s">
        <v>593</v>
      </c>
      <c r="C82" s="1020"/>
      <c r="D82" s="1020"/>
      <c r="E82" s="1020"/>
      <c r="F82" s="1020"/>
      <c r="G82" s="1020"/>
      <c r="H82" s="1020"/>
      <c r="I82" s="1020"/>
      <c r="J82" s="1020"/>
      <c r="K82" s="197"/>
    </row>
    <row r="83" spans="2:11" x14ac:dyDescent="0.25">
      <c r="B83" s="90" t="s">
        <v>658</v>
      </c>
      <c r="C83" s="90"/>
      <c r="D83" s="90"/>
      <c r="E83" s="90"/>
      <c r="F83" s="90"/>
      <c r="G83" s="90"/>
      <c r="H83" s="90"/>
      <c r="I83" s="90"/>
      <c r="J83" s="90"/>
      <c r="K83" s="293"/>
    </row>
    <row r="84" spans="2:11" x14ac:dyDescent="0.25">
      <c r="B84" s="801" t="s">
        <v>664</v>
      </c>
      <c r="C84" s="69" t="s">
        <v>663</v>
      </c>
      <c r="K84" s="90"/>
    </row>
    <row r="85" spans="2:11" x14ac:dyDescent="0.25">
      <c r="B85" s="802" t="s">
        <v>665</v>
      </c>
      <c r="C85" s="69" t="s">
        <v>662</v>
      </c>
    </row>
  </sheetData>
  <mergeCells count="27">
    <mergeCell ref="B82:J82"/>
    <mergeCell ref="B80:J80"/>
    <mergeCell ref="E62:E63"/>
    <mergeCell ref="G62:G63"/>
    <mergeCell ref="D34:E35"/>
    <mergeCell ref="F34:H35"/>
    <mergeCell ref="I34:K35"/>
    <mergeCell ref="B81:J81"/>
    <mergeCell ref="B54:K54"/>
    <mergeCell ref="B62:B63"/>
    <mergeCell ref="B60:L60"/>
    <mergeCell ref="H62:I62"/>
    <mergeCell ref="B55:M55"/>
    <mergeCell ref="B25:L25"/>
    <mergeCell ref="B34:B36"/>
    <mergeCell ref="C34:C36"/>
    <mergeCell ref="B3:L3"/>
    <mergeCell ref="B5:B7"/>
    <mergeCell ref="D5:E6"/>
    <mergeCell ref="F5:G6"/>
    <mergeCell ref="H5:H6"/>
    <mergeCell ref="I5:J6"/>
    <mergeCell ref="K5:K7"/>
    <mergeCell ref="L5:L7"/>
    <mergeCell ref="L34:M35"/>
    <mergeCell ref="B32:M32"/>
    <mergeCell ref="C5:C6"/>
  </mergeCells>
  <conditionalFormatting sqref="D64:D77">
    <cfRule type="top10" dxfId="159" priority="34" bottom="1" rank="1"/>
    <cfRule type="top10" dxfId="158" priority="35" rank="1"/>
  </conditionalFormatting>
  <conditionalFormatting sqref="E8:E21">
    <cfRule type="top10" dxfId="157" priority="42" bottom="1" rank="1"/>
    <cfRule type="top10" dxfId="156" priority="43" rank="1"/>
  </conditionalFormatting>
  <conditionalFormatting sqref="E64:E77">
    <cfRule type="cellIs" dxfId="155" priority="7" operator="equal">
      <formula>"Positive alert"</formula>
    </cfRule>
    <cfRule type="cellIs" dxfId="154" priority="8" operator="equal">
      <formula>"Negative alert"</formula>
    </cfRule>
    <cfRule type="cellIs" dxfId="153" priority="9" operator="equal">
      <formula>"Negative outlier"</formula>
    </cfRule>
    <cfRule type="cellIs" dxfId="152" priority="10" operator="equal">
      <formula>"Positive outlier"</formula>
    </cfRule>
    <cfRule type="cellIs" dxfId="151" priority="11" operator="equal">
      <formula>"Negative alert x2"</formula>
    </cfRule>
    <cfRule type="cellIs" dxfId="150" priority="12" operator="equal">
      <formula>"Positive alert x2"</formula>
    </cfRule>
  </conditionalFormatting>
  <conditionalFormatting sqref="F64:F77">
    <cfRule type="top10" dxfId="149" priority="32" bottom="1" rank="1"/>
    <cfRule type="top10" dxfId="148" priority="33" rank="1"/>
  </conditionalFormatting>
  <conditionalFormatting sqref="G37:G50">
    <cfRule type="top10" dxfId="147" priority="40" bottom="1" rank="1"/>
    <cfRule type="top10" dxfId="146" priority="41" rank="1"/>
  </conditionalFormatting>
  <conditionalFormatting sqref="G64:G77">
    <cfRule type="cellIs" dxfId="145" priority="1" operator="equal">
      <formula>"Positive alert"</formula>
    </cfRule>
    <cfRule type="cellIs" dxfId="144" priority="2" operator="equal">
      <formula>"Negative alert"</formula>
    </cfRule>
    <cfRule type="cellIs" dxfId="143" priority="3" operator="equal">
      <formula>"Negative outlier"</formula>
    </cfRule>
    <cfRule type="cellIs" dxfId="142" priority="4" operator="equal">
      <formula>"Positive outlier"</formula>
    </cfRule>
    <cfRule type="cellIs" dxfId="141" priority="5" operator="equal">
      <formula>"Negative alert x2"</formula>
    </cfRule>
    <cfRule type="cellIs" dxfId="140" priority="6" operator="equal">
      <formula>"Positive alert x2"</formula>
    </cfRule>
  </conditionalFormatting>
  <conditionalFormatting sqref="H37:H50">
    <cfRule type="cellIs" dxfId="139" priority="19" operator="equal">
      <formula>"Positive alert"</formula>
    </cfRule>
    <cfRule type="cellIs" dxfId="138" priority="20" operator="equal">
      <formula>"Negative alert"</formula>
    </cfRule>
    <cfRule type="cellIs" dxfId="137" priority="21" operator="equal">
      <formula>"Negative outlier"</formula>
    </cfRule>
    <cfRule type="cellIs" dxfId="136" priority="22" operator="equal">
      <formula>"Positive outlier"</formula>
    </cfRule>
    <cfRule type="cellIs" dxfId="135" priority="23" operator="equal">
      <formula>"Negative alert x2"</formula>
    </cfRule>
    <cfRule type="cellIs" dxfId="134" priority="24" operator="equal">
      <formula>"Positive alert x2"</formula>
    </cfRule>
  </conditionalFormatting>
  <conditionalFormatting sqref="J37:J50">
    <cfRule type="top10" dxfId="133" priority="36" bottom="1" rank="1"/>
    <cfRule type="top10" dxfId="132" priority="37" rank="1"/>
  </conditionalFormatting>
  <conditionalFormatting sqref="K8:K21">
    <cfRule type="cellIs" dxfId="131" priority="13" operator="equal">
      <formula>"Positive alert"</formula>
    </cfRule>
    <cfRule type="cellIs" dxfId="130" priority="14" operator="equal">
      <formula>"Negative alert"</formula>
    </cfRule>
    <cfRule type="cellIs" dxfId="129" priority="15" operator="equal">
      <formula>"Negative outlier"</formula>
    </cfRule>
    <cfRule type="cellIs" dxfId="128" priority="16" operator="equal">
      <formula>"Positive outlier"</formula>
    </cfRule>
    <cfRule type="cellIs" dxfId="127" priority="17" operator="equal">
      <formula>"Negative alert x2"</formula>
    </cfRule>
    <cfRule type="cellIs" dxfId="126" priority="18" operator="equal">
      <formula>"Positive alert x2"</formula>
    </cfRule>
  </conditionalFormatting>
  <conditionalFormatting sqref="K37:K50">
    <cfRule type="cellIs" dxfId="125" priority="25" operator="equal">
      <formula>"Positive alert"</formula>
    </cfRule>
    <cfRule type="cellIs" dxfId="124" priority="26" operator="equal">
      <formula>"Negative alert"</formula>
    </cfRule>
    <cfRule type="cellIs" dxfId="123" priority="27" operator="equal">
      <formula>"Negative outlier"</formula>
    </cfRule>
    <cfRule type="cellIs" dxfId="122" priority="28" operator="equal">
      <formula>"Positive outlier"</formula>
    </cfRule>
    <cfRule type="cellIs" dxfId="121" priority="29" operator="equal">
      <formula>"Negative alert x2"</formula>
    </cfRule>
    <cfRule type="cellIs" dxfId="120" priority="30" operator="equal">
      <formula>"Positive alert x2"</formula>
    </cfRule>
  </conditionalFormatting>
  <hyperlinks>
    <hyperlink ref="B1" location="TOC!A1" display="TOC" xr:uid="{00000000-0004-0000-1400-000000000000}"/>
  </hyperlinks>
  <pageMargins left="0.70866141732283472" right="0.70866141732283472" top="0.74803149606299213" bottom="0.74803149606299213" header="0.31496062992125984" footer="0.31496062992125984"/>
  <pageSetup paperSize="9" scale="60" orientation="landscape" r:id="rId1"/>
  <headerFooter>
    <oddHeader>&amp;C&amp;F</oddHeader>
    <oddFooter>&amp;C&amp;A
Page &amp;P of &amp;N</oddFooter>
  </headerFooter>
  <rowBreaks count="1" manualBreakCount="1">
    <brk id="58" min="1" max="12" man="1"/>
  </rowBreaks>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6D9"/>
  </sheetPr>
  <dimension ref="B1:X82"/>
  <sheetViews>
    <sheetView zoomScaleNormal="100" zoomScaleSheetLayoutView="90" workbookViewId="0">
      <selection activeCell="B1" sqref="B1"/>
    </sheetView>
  </sheetViews>
  <sheetFormatPr defaultRowHeight="15" x14ac:dyDescent="0.25"/>
  <cols>
    <col min="1" max="1" width="5" style="67" customWidth="1"/>
    <col min="2" max="3" width="15.7109375" style="67" customWidth="1"/>
    <col min="4" max="4" width="11.85546875" style="67" customWidth="1"/>
    <col min="5" max="5" width="12.140625" style="67" customWidth="1"/>
    <col min="6" max="7" width="10.7109375" style="67" customWidth="1"/>
    <col min="8" max="8" width="11.140625" style="67" customWidth="1"/>
    <col min="9" max="10" width="10.7109375" style="67" customWidth="1"/>
    <col min="11" max="11" width="16.7109375" style="67" customWidth="1"/>
    <col min="12" max="12" width="15.85546875" style="69" customWidth="1"/>
    <col min="13" max="13" width="15.7109375" style="67" customWidth="1"/>
    <col min="14" max="14" width="10" style="67" bestFit="1" customWidth="1"/>
    <col min="15" max="15" width="10" style="67" customWidth="1"/>
    <col min="16" max="16" width="15" style="83" customWidth="1"/>
    <col min="17" max="16384" width="9.140625" style="67"/>
  </cols>
  <sheetData>
    <row r="1" spans="2:16" x14ac:dyDescent="0.25">
      <c r="B1" s="68" t="s">
        <v>48</v>
      </c>
    </row>
    <row r="2" spans="2:16" x14ac:dyDescent="0.25">
      <c r="P2" s="67"/>
    </row>
    <row r="3" spans="2:16" ht="28.5" customHeight="1" x14ac:dyDescent="0.25">
      <c r="B3" s="966" t="s">
        <v>424</v>
      </c>
      <c r="C3" s="966"/>
      <c r="D3" s="966"/>
      <c r="E3" s="966"/>
      <c r="F3" s="966"/>
      <c r="G3" s="966"/>
      <c r="H3" s="966"/>
      <c r="I3" s="966"/>
      <c r="J3" s="966"/>
      <c r="K3" s="966"/>
      <c r="L3" s="33"/>
      <c r="M3" s="33"/>
      <c r="N3" s="33"/>
      <c r="O3" s="18"/>
      <c r="P3" s="67"/>
    </row>
    <row r="4" spans="2:16" x14ac:dyDescent="0.25">
      <c r="B4" s="19"/>
      <c r="C4" s="19"/>
      <c r="D4" s="19"/>
      <c r="E4" s="19"/>
      <c r="F4" s="19"/>
      <c r="G4" s="19"/>
      <c r="H4" s="19"/>
      <c r="I4" s="19"/>
      <c r="J4" s="19"/>
      <c r="K4" s="19"/>
      <c r="L4" s="20"/>
      <c r="M4" s="69"/>
      <c r="N4" s="272"/>
      <c r="O4" s="69"/>
      <c r="P4" s="67"/>
    </row>
    <row r="5" spans="2:16" ht="15" customHeight="1" x14ac:dyDescent="0.25">
      <c r="B5" s="989" t="s">
        <v>60</v>
      </c>
      <c r="C5" s="976" t="s">
        <v>784</v>
      </c>
      <c r="D5" s="976" t="s">
        <v>19</v>
      </c>
      <c r="E5" s="976"/>
      <c r="F5" s="976" t="s">
        <v>2</v>
      </c>
      <c r="G5" s="976"/>
      <c r="H5" s="976" t="s">
        <v>331</v>
      </c>
      <c r="I5" s="1038" t="s">
        <v>3</v>
      </c>
      <c r="J5" s="1038"/>
      <c r="K5" s="980" t="s">
        <v>84</v>
      </c>
      <c r="L5" s="1073" t="s">
        <v>481</v>
      </c>
      <c r="M5" s="69"/>
      <c r="N5" s="69"/>
      <c r="P5" s="67"/>
    </row>
    <row r="6" spans="2:16" x14ac:dyDescent="0.25">
      <c r="B6" s="990"/>
      <c r="C6" s="977"/>
      <c r="D6" s="981"/>
      <c r="E6" s="981"/>
      <c r="F6" s="981"/>
      <c r="G6" s="981"/>
      <c r="H6" s="977"/>
      <c r="I6" s="1039"/>
      <c r="J6" s="1039"/>
      <c r="K6" s="982"/>
      <c r="L6" s="1081"/>
      <c r="P6" s="67"/>
    </row>
    <row r="7" spans="2:16" x14ac:dyDescent="0.25">
      <c r="B7" s="965"/>
      <c r="C7" s="72" t="s">
        <v>4</v>
      </c>
      <c r="D7" s="72" t="s">
        <v>5</v>
      </c>
      <c r="E7" s="72" t="s">
        <v>6</v>
      </c>
      <c r="F7" s="273" t="s">
        <v>5</v>
      </c>
      <c r="G7" s="186" t="s">
        <v>6</v>
      </c>
      <c r="H7" s="186" t="s">
        <v>6</v>
      </c>
      <c r="I7" s="824" t="s">
        <v>5</v>
      </c>
      <c r="J7" s="824" t="s">
        <v>6</v>
      </c>
      <c r="K7" s="992"/>
      <c r="L7" s="1075"/>
      <c r="M7" s="100"/>
      <c r="P7" s="67"/>
    </row>
    <row r="8" spans="2:16" x14ac:dyDescent="0.25">
      <c r="B8" s="281" t="s">
        <v>7</v>
      </c>
      <c r="C8" s="320">
        <f>SUM(D8,F8,I8)</f>
        <v>26</v>
      </c>
      <c r="D8" s="320">
        <v>18</v>
      </c>
      <c r="E8" s="523">
        <f t="shared" ref="E8:E20" si="0">D8/C8</f>
        <v>0.69230769230769229</v>
      </c>
      <c r="F8" s="320">
        <v>8</v>
      </c>
      <c r="G8" s="259">
        <f t="shared" ref="G8:G22" si="1">F8/C8</f>
        <v>0.30769230769230771</v>
      </c>
      <c r="H8" s="530">
        <f>E8+G8</f>
        <v>1</v>
      </c>
      <c r="I8" s="812">
        <v>0</v>
      </c>
      <c r="J8" s="842">
        <f t="shared" ref="J8:J22" si="2">I8/C8</f>
        <v>0</v>
      </c>
      <c r="K8" s="336" t="s">
        <v>20</v>
      </c>
      <c r="L8" s="352"/>
      <c r="M8" s="99"/>
      <c r="P8" s="67"/>
    </row>
    <row r="9" spans="2:16" x14ac:dyDescent="0.25">
      <c r="B9" s="192" t="s">
        <v>8</v>
      </c>
      <c r="C9" s="121">
        <f t="shared" ref="C9:C20" si="3">SUM(D9,F9,I9)</f>
        <v>39</v>
      </c>
      <c r="D9" s="121">
        <v>17</v>
      </c>
      <c r="E9" s="513">
        <f t="shared" si="0"/>
        <v>0.4358974358974359</v>
      </c>
      <c r="F9" s="121">
        <v>22</v>
      </c>
      <c r="G9" s="42">
        <f t="shared" si="1"/>
        <v>0.5641025641025641</v>
      </c>
      <c r="H9" s="114">
        <f t="shared" ref="H9:H23" si="4">E9+G9</f>
        <v>1</v>
      </c>
      <c r="I9" s="517">
        <v>0</v>
      </c>
      <c r="J9" s="843">
        <f t="shared" si="2"/>
        <v>0</v>
      </c>
      <c r="K9" s="119"/>
      <c r="L9" s="344"/>
      <c r="M9" s="99"/>
      <c r="P9" s="67"/>
    </row>
    <row r="10" spans="2:16" x14ac:dyDescent="0.25">
      <c r="B10" s="192" t="s">
        <v>9</v>
      </c>
      <c r="C10" s="121">
        <f t="shared" si="3"/>
        <v>40</v>
      </c>
      <c r="D10" s="121">
        <v>12</v>
      </c>
      <c r="E10" s="513">
        <f t="shared" si="0"/>
        <v>0.3</v>
      </c>
      <c r="F10" s="121">
        <v>16</v>
      </c>
      <c r="G10" s="42">
        <f t="shared" si="1"/>
        <v>0.4</v>
      </c>
      <c r="H10" s="114">
        <f t="shared" si="4"/>
        <v>0.7</v>
      </c>
      <c r="I10" s="517">
        <v>12</v>
      </c>
      <c r="J10" s="843">
        <f t="shared" si="2"/>
        <v>0.3</v>
      </c>
      <c r="K10" s="119"/>
      <c r="L10" s="344"/>
      <c r="P10" s="67"/>
    </row>
    <row r="11" spans="2:16" x14ac:dyDescent="0.25">
      <c r="B11" s="192" t="s">
        <v>10</v>
      </c>
      <c r="C11" s="121">
        <f t="shared" si="3"/>
        <v>34</v>
      </c>
      <c r="D11" s="121">
        <v>21</v>
      </c>
      <c r="E11" s="513">
        <f t="shared" si="0"/>
        <v>0.61764705882352944</v>
      </c>
      <c r="F11" s="121">
        <v>12</v>
      </c>
      <c r="G11" s="42">
        <f t="shared" si="1"/>
        <v>0.35294117647058826</v>
      </c>
      <c r="H11" s="114">
        <f t="shared" si="4"/>
        <v>0.97058823529411775</v>
      </c>
      <c r="I11" s="517">
        <v>1</v>
      </c>
      <c r="J11" s="843">
        <f t="shared" si="2"/>
        <v>2.9411764705882353E-2</v>
      </c>
      <c r="K11" s="120" t="s">
        <v>20</v>
      </c>
      <c r="L11" s="345"/>
      <c r="P11" s="67"/>
    </row>
    <row r="12" spans="2:16" x14ac:dyDescent="0.25">
      <c r="B12" s="192" t="s">
        <v>11</v>
      </c>
      <c r="C12" s="121">
        <f t="shared" si="3"/>
        <v>40</v>
      </c>
      <c r="D12" s="121">
        <v>27</v>
      </c>
      <c r="E12" s="513">
        <f t="shared" si="0"/>
        <v>0.67500000000000004</v>
      </c>
      <c r="F12" s="121">
        <v>9</v>
      </c>
      <c r="G12" s="42">
        <f t="shared" si="1"/>
        <v>0.22500000000000001</v>
      </c>
      <c r="H12" s="114">
        <f t="shared" si="4"/>
        <v>0.9</v>
      </c>
      <c r="I12" s="517">
        <v>4</v>
      </c>
      <c r="J12" s="843">
        <f t="shared" si="2"/>
        <v>0.1</v>
      </c>
      <c r="K12" s="120" t="s">
        <v>20</v>
      </c>
      <c r="L12" s="346" t="s">
        <v>33</v>
      </c>
      <c r="P12" s="67"/>
    </row>
    <row r="13" spans="2:16" x14ac:dyDescent="0.25">
      <c r="B13" s="192" t="s">
        <v>12</v>
      </c>
      <c r="C13" s="121">
        <f t="shared" si="3"/>
        <v>52</v>
      </c>
      <c r="D13" s="121">
        <v>0</v>
      </c>
      <c r="E13" s="513">
        <f t="shared" si="0"/>
        <v>0</v>
      </c>
      <c r="F13" s="121">
        <v>8</v>
      </c>
      <c r="G13" s="42">
        <f t="shared" si="1"/>
        <v>0.15384615384615385</v>
      </c>
      <c r="H13" s="114">
        <f t="shared" si="4"/>
        <v>0.15384615384615385</v>
      </c>
      <c r="I13" s="517">
        <v>44</v>
      </c>
      <c r="J13" s="843">
        <f t="shared" si="2"/>
        <v>0.84615384615384615</v>
      </c>
      <c r="K13" s="119" t="s">
        <v>32</v>
      </c>
      <c r="L13" s="344" t="s">
        <v>32</v>
      </c>
      <c r="P13" s="67"/>
    </row>
    <row r="14" spans="2:16" x14ac:dyDescent="0.25">
      <c r="B14" s="192" t="s">
        <v>55</v>
      </c>
      <c r="C14" s="121">
        <f t="shared" si="3"/>
        <v>32</v>
      </c>
      <c r="D14" s="121">
        <v>12</v>
      </c>
      <c r="E14" s="513">
        <f>D14/C14</f>
        <v>0.375</v>
      </c>
      <c r="F14" s="121">
        <v>2</v>
      </c>
      <c r="G14" s="42">
        <f t="shared" si="1"/>
        <v>6.25E-2</v>
      </c>
      <c r="H14" s="114">
        <f t="shared" si="4"/>
        <v>0.4375</v>
      </c>
      <c r="I14" s="517">
        <v>18</v>
      </c>
      <c r="J14" s="843">
        <f t="shared" si="2"/>
        <v>0.5625</v>
      </c>
      <c r="K14" s="125"/>
      <c r="L14" s="344"/>
      <c r="P14" s="67"/>
    </row>
    <row r="15" spans="2:16" x14ac:dyDescent="0.25">
      <c r="B15" s="192" t="s">
        <v>13</v>
      </c>
      <c r="C15" s="121">
        <f t="shared" si="3"/>
        <v>56</v>
      </c>
      <c r="D15" s="121">
        <v>31</v>
      </c>
      <c r="E15" s="513">
        <f t="shared" si="0"/>
        <v>0.5535714285714286</v>
      </c>
      <c r="F15" s="121">
        <v>15</v>
      </c>
      <c r="G15" s="42">
        <f t="shared" si="1"/>
        <v>0.26785714285714285</v>
      </c>
      <c r="H15" s="114">
        <f t="shared" si="4"/>
        <v>0.8214285714285714</v>
      </c>
      <c r="I15" s="517">
        <v>10</v>
      </c>
      <c r="J15" s="843">
        <f t="shared" si="2"/>
        <v>0.17857142857142858</v>
      </c>
      <c r="K15" s="119"/>
      <c r="L15" s="344"/>
      <c r="P15" s="67"/>
    </row>
    <row r="16" spans="2:16" x14ac:dyDescent="0.25">
      <c r="B16" s="192" t="s">
        <v>56</v>
      </c>
      <c r="C16" s="121">
        <f t="shared" si="3"/>
        <v>39</v>
      </c>
      <c r="D16" s="121">
        <v>20</v>
      </c>
      <c r="E16" s="513">
        <f t="shared" si="0"/>
        <v>0.51282051282051277</v>
      </c>
      <c r="F16" s="121">
        <v>3</v>
      </c>
      <c r="G16" s="42">
        <f t="shared" si="1"/>
        <v>7.6923076923076927E-2</v>
      </c>
      <c r="H16" s="114">
        <f t="shared" si="4"/>
        <v>0.58974358974358965</v>
      </c>
      <c r="I16" s="517">
        <v>16</v>
      </c>
      <c r="J16" s="843">
        <f t="shared" si="2"/>
        <v>0.41025641025641024</v>
      </c>
      <c r="K16" s="119"/>
      <c r="L16" s="344"/>
      <c r="P16" s="67"/>
    </row>
    <row r="17" spans="2:16" x14ac:dyDescent="0.25">
      <c r="B17" s="192" t="s">
        <v>57</v>
      </c>
      <c r="C17" s="121">
        <f t="shared" si="3"/>
        <v>14</v>
      </c>
      <c r="D17" s="121">
        <v>12</v>
      </c>
      <c r="E17" s="513">
        <f t="shared" si="0"/>
        <v>0.8571428571428571</v>
      </c>
      <c r="F17" s="121">
        <v>0</v>
      </c>
      <c r="G17" s="42">
        <f t="shared" si="1"/>
        <v>0</v>
      </c>
      <c r="H17" s="114">
        <f t="shared" si="4"/>
        <v>0.8571428571428571</v>
      </c>
      <c r="I17" s="517">
        <v>2</v>
      </c>
      <c r="J17" s="843">
        <f t="shared" si="2"/>
        <v>0.14285714285714285</v>
      </c>
      <c r="K17" s="120" t="s">
        <v>20</v>
      </c>
      <c r="L17" s="345"/>
      <c r="P17" s="67"/>
    </row>
    <row r="18" spans="2:16" x14ac:dyDescent="0.25">
      <c r="B18" s="192" t="s">
        <v>58</v>
      </c>
      <c r="C18" s="121">
        <f t="shared" si="3"/>
        <v>34</v>
      </c>
      <c r="D18" s="121">
        <v>5</v>
      </c>
      <c r="E18" s="513">
        <f t="shared" si="0"/>
        <v>0.14705882352941177</v>
      </c>
      <c r="F18" s="121">
        <v>19</v>
      </c>
      <c r="G18" s="42">
        <f t="shared" si="1"/>
        <v>0.55882352941176472</v>
      </c>
      <c r="H18" s="114">
        <f t="shared" si="4"/>
        <v>0.70588235294117652</v>
      </c>
      <c r="I18" s="517">
        <v>10</v>
      </c>
      <c r="J18" s="843">
        <f t="shared" si="2"/>
        <v>0.29411764705882354</v>
      </c>
      <c r="K18" s="119" t="s">
        <v>32</v>
      </c>
      <c r="L18" s="344" t="s">
        <v>32</v>
      </c>
      <c r="P18" s="67"/>
    </row>
    <row r="19" spans="2:16" x14ac:dyDescent="0.25">
      <c r="B19" s="192" t="s">
        <v>59</v>
      </c>
      <c r="C19" s="121">
        <f t="shared" si="3"/>
        <v>55</v>
      </c>
      <c r="D19" s="121">
        <v>23</v>
      </c>
      <c r="E19" s="513">
        <f t="shared" si="0"/>
        <v>0.41818181818181815</v>
      </c>
      <c r="F19" s="121">
        <v>32</v>
      </c>
      <c r="G19" s="42">
        <f t="shared" si="1"/>
        <v>0.58181818181818179</v>
      </c>
      <c r="H19" s="114">
        <f t="shared" si="4"/>
        <v>1</v>
      </c>
      <c r="I19" s="517">
        <v>0</v>
      </c>
      <c r="J19" s="843">
        <f t="shared" si="2"/>
        <v>0</v>
      </c>
      <c r="K19" s="125"/>
      <c r="L19" s="344"/>
      <c r="P19" s="67"/>
    </row>
    <row r="20" spans="2:16" x14ac:dyDescent="0.25">
      <c r="B20" s="192" t="s">
        <v>14</v>
      </c>
      <c r="C20" s="121">
        <f t="shared" si="3"/>
        <v>17</v>
      </c>
      <c r="D20" s="121">
        <v>7</v>
      </c>
      <c r="E20" s="513">
        <f t="shared" si="0"/>
        <v>0.41176470588235292</v>
      </c>
      <c r="F20" s="121">
        <v>7</v>
      </c>
      <c r="G20" s="42">
        <f t="shared" si="1"/>
        <v>0.41176470588235292</v>
      </c>
      <c r="H20" s="114">
        <f t="shared" si="4"/>
        <v>0.82352941176470584</v>
      </c>
      <c r="I20" s="517">
        <v>3</v>
      </c>
      <c r="J20" s="843">
        <f t="shared" si="2"/>
        <v>0.17647058823529413</v>
      </c>
      <c r="K20" s="119"/>
      <c r="L20" s="344"/>
      <c r="M20" s="77"/>
      <c r="N20" s="77"/>
      <c r="P20" s="67"/>
    </row>
    <row r="21" spans="2:16" x14ac:dyDescent="0.25">
      <c r="B21" s="284" t="s">
        <v>523</v>
      </c>
      <c r="C21" s="210">
        <f t="shared" ref="C21" si="5">SUM(D21,F21,I21)</f>
        <v>18</v>
      </c>
      <c r="D21" s="210">
        <v>13</v>
      </c>
      <c r="E21" s="316">
        <f t="shared" ref="E21" si="6">D21/C21</f>
        <v>0.72222222222222221</v>
      </c>
      <c r="F21" s="210">
        <v>2</v>
      </c>
      <c r="G21" s="279">
        <f t="shared" ref="G21" si="7">F21/C21</f>
        <v>0.1111111111111111</v>
      </c>
      <c r="H21" s="531">
        <f t="shared" ref="H21" si="8">E21+G21</f>
        <v>0.83333333333333326</v>
      </c>
      <c r="I21" s="815">
        <v>3</v>
      </c>
      <c r="J21" s="844">
        <f t="shared" ref="J21" si="9">I21/C21</f>
        <v>0.16666666666666666</v>
      </c>
      <c r="K21" s="342" t="s">
        <v>20</v>
      </c>
      <c r="L21" s="789" t="s">
        <v>213</v>
      </c>
      <c r="M21" s="77"/>
      <c r="N21" s="274"/>
      <c r="P21" s="67"/>
    </row>
    <row r="22" spans="2:16" x14ac:dyDescent="0.25">
      <c r="B22" s="335" t="s">
        <v>75</v>
      </c>
      <c r="C22" s="525">
        <f>SUM(C8:C21)</f>
        <v>496</v>
      </c>
      <c r="D22" s="525">
        <f>SUM(D8:D21)</f>
        <v>218</v>
      </c>
      <c r="E22" s="526">
        <f>D22/C22</f>
        <v>0.43951612903225806</v>
      </c>
      <c r="F22" s="525">
        <f>SUM(F8:F21)</f>
        <v>155</v>
      </c>
      <c r="G22" s="115">
        <f t="shared" si="1"/>
        <v>0.3125</v>
      </c>
      <c r="H22" s="533">
        <f t="shared" si="4"/>
        <v>0.75201612903225801</v>
      </c>
      <c r="I22" s="845">
        <f>SUM(I8:I21)</f>
        <v>123</v>
      </c>
      <c r="J22" s="848">
        <f t="shared" si="2"/>
        <v>0.24798387096774194</v>
      </c>
      <c r="K22" s="274"/>
      <c r="M22" s="274"/>
      <c r="N22" s="70"/>
      <c r="P22" s="67"/>
    </row>
    <row r="23" spans="2:16" x14ac:dyDescent="0.25">
      <c r="B23" s="304" t="s">
        <v>81</v>
      </c>
      <c r="C23" s="535">
        <f>SUM(C22-C21)</f>
        <v>478</v>
      </c>
      <c r="D23" s="535">
        <f>SUM(D22-D21)</f>
        <v>205</v>
      </c>
      <c r="E23" s="539">
        <f>D23/C23</f>
        <v>0.42887029288702927</v>
      </c>
      <c r="F23" s="535">
        <f>SUM(F22-F21)</f>
        <v>153</v>
      </c>
      <c r="G23" s="279">
        <f>F23/C23</f>
        <v>0.32008368200836818</v>
      </c>
      <c r="H23" s="531">
        <f t="shared" si="4"/>
        <v>0.7489539748953975</v>
      </c>
      <c r="I23" s="819">
        <f>SUM(I22-I21)</f>
        <v>120</v>
      </c>
      <c r="J23" s="847">
        <f>I23/C23</f>
        <v>0.2510460251046025</v>
      </c>
      <c r="K23" s="70"/>
      <c r="L23" s="70"/>
      <c r="M23" s="70"/>
      <c r="N23" s="69"/>
      <c r="O23" s="69"/>
      <c r="P23" s="67"/>
    </row>
    <row r="24" spans="2:16" x14ac:dyDescent="0.25">
      <c r="B24" s="69" t="s">
        <v>518</v>
      </c>
      <c r="C24" s="69"/>
      <c r="D24" s="69"/>
      <c r="E24" s="69"/>
      <c r="F24" s="69"/>
      <c r="G24" s="69"/>
      <c r="H24" s="69"/>
      <c r="I24" s="69"/>
      <c r="J24" s="69"/>
      <c r="K24" s="69"/>
      <c r="M24" s="69"/>
      <c r="N24" s="69"/>
      <c r="O24" s="69"/>
      <c r="P24" s="67"/>
    </row>
    <row r="25" spans="2:16" x14ac:dyDescent="0.25">
      <c r="B25" s="69" t="s">
        <v>394</v>
      </c>
      <c r="C25" s="69"/>
      <c r="D25" s="69"/>
      <c r="E25" s="69"/>
      <c r="F25" s="69"/>
      <c r="G25" s="69"/>
      <c r="H25" s="69"/>
      <c r="I25" s="69"/>
      <c r="J25" s="69"/>
      <c r="K25" s="69"/>
      <c r="M25" s="69"/>
      <c r="P25" s="67"/>
    </row>
    <row r="26" spans="2:16" x14ac:dyDescent="0.25">
      <c r="B26" s="972" t="s">
        <v>527</v>
      </c>
      <c r="C26" s="972"/>
      <c r="D26" s="972"/>
      <c r="E26" s="972"/>
      <c r="F26" s="972"/>
      <c r="G26" s="972"/>
      <c r="H26" s="972"/>
      <c r="I26" s="972"/>
      <c r="J26" s="972"/>
      <c r="K26" s="972"/>
      <c r="L26" s="972"/>
      <c r="M26" s="69"/>
      <c r="N26" s="69"/>
      <c r="O26" s="69"/>
      <c r="P26" s="67"/>
    </row>
    <row r="27" spans="2:16" x14ac:dyDescent="0.25">
      <c r="B27" s="90" t="s">
        <v>403</v>
      </c>
      <c r="C27" s="197"/>
      <c r="D27" s="197"/>
      <c r="E27" s="197"/>
      <c r="F27" s="197"/>
      <c r="G27" s="197"/>
      <c r="H27" s="197"/>
      <c r="I27" s="197"/>
      <c r="J27" s="197"/>
      <c r="K27" s="197"/>
      <c r="L27" s="197"/>
      <c r="M27" s="69"/>
      <c r="N27" s="69"/>
      <c r="O27" s="69"/>
      <c r="P27" s="67"/>
    </row>
    <row r="28" spans="2:16" x14ac:dyDescent="0.25">
      <c r="B28" s="1080" t="s">
        <v>658</v>
      </c>
      <c r="C28" s="1080"/>
      <c r="D28" s="1080"/>
      <c r="E28" s="1080"/>
      <c r="F28" s="1080"/>
      <c r="G28" s="1080"/>
      <c r="H28" s="1080"/>
      <c r="I28" s="1080"/>
      <c r="J28" s="1080"/>
      <c r="K28" s="1080"/>
      <c r="L28" s="1080"/>
      <c r="M28" s="69"/>
      <c r="N28" s="69"/>
      <c r="O28" s="69"/>
      <c r="P28" s="67"/>
    </row>
    <row r="29" spans="2:16" x14ac:dyDescent="0.25">
      <c r="B29" s="801" t="s">
        <v>664</v>
      </c>
      <c r="C29" s="69" t="s">
        <v>663</v>
      </c>
      <c r="D29" s="90"/>
      <c r="E29" s="90"/>
      <c r="F29" s="90"/>
      <c r="G29" s="90"/>
      <c r="H29" s="90"/>
      <c r="I29" s="90"/>
      <c r="J29" s="90"/>
      <c r="K29" s="90"/>
      <c r="L29" s="90"/>
      <c r="M29" s="69"/>
      <c r="N29" s="69"/>
      <c r="O29" s="69"/>
      <c r="P29" s="67"/>
    </row>
    <row r="30" spans="2:16" x14ac:dyDescent="0.25">
      <c r="B30" s="802" t="s">
        <v>665</v>
      </c>
      <c r="C30" s="69" t="s">
        <v>662</v>
      </c>
      <c r="D30" s="90"/>
      <c r="E30" s="90"/>
      <c r="F30" s="90"/>
      <c r="G30" s="90"/>
      <c r="H30" s="90"/>
      <c r="I30" s="90"/>
      <c r="J30" s="90"/>
      <c r="K30" s="90"/>
      <c r="L30" s="90"/>
      <c r="M30" s="69"/>
      <c r="N30" s="69"/>
      <c r="O30" s="69"/>
      <c r="P30" s="67"/>
    </row>
    <row r="31" spans="2:16" x14ac:dyDescent="0.25">
      <c r="P31" s="67"/>
    </row>
    <row r="32" spans="2:16" ht="31.5" customHeight="1" x14ac:dyDescent="0.25">
      <c r="B32" s="966" t="s">
        <v>425</v>
      </c>
      <c r="C32" s="966"/>
      <c r="D32" s="966"/>
      <c r="E32" s="966"/>
      <c r="F32" s="966"/>
      <c r="G32" s="966"/>
      <c r="H32" s="966"/>
      <c r="I32" s="966"/>
      <c r="J32" s="966"/>
      <c r="K32" s="966"/>
      <c r="L32" s="966"/>
      <c r="M32" s="33"/>
      <c r="N32" s="33"/>
      <c r="P32" s="67"/>
    </row>
    <row r="33" spans="2:16" x14ac:dyDescent="0.25">
      <c r="B33" s="196"/>
      <c r="C33" s="196"/>
      <c r="D33" s="196"/>
      <c r="E33" s="196"/>
      <c r="F33" s="196"/>
      <c r="G33" s="196"/>
      <c r="H33" s="196"/>
      <c r="I33" s="196"/>
      <c r="J33" s="196"/>
      <c r="K33" s="196"/>
      <c r="L33" s="21"/>
      <c r="M33" s="196"/>
      <c r="N33" s="196"/>
      <c r="P33" s="74"/>
    </row>
    <row r="34" spans="2:16" ht="15" customHeight="1" x14ac:dyDescent="0.25">
      <c r="B34" s="973" t="s">
        <v>60</v>
      </c>
      <c r="C34" s="976" t="s">
        <v>786</v>
      </c>
      <c r="D34" s="976" t="s">
        <v>104</v>
      </c>
      <c r="E34" s="976"/>
      <c r="F34" s="976" t="s">
        <v>78</v>
      </c>
      <c r="G34" s="976"/>
      <c r="H34" s="976" t="s">
        <v>80</v>
      </c>
      <c r="I34" s="976"/>
      <c r="J34" s="976" t="s">
        <v>505</v>
      </c>
      <c r="K34" s="976"/>
      <c r="L34" s="986" t="s">
        <v>77</v>
      </c>
      <c r="M34" s="983" t="s">
        <v>481</v>
      </c>
      <c r="O34" s="83"/>
      <c r="P34" s="67"/>
    </row>
    <row r="35" spans="2:16" ht="24" customHeight="1" x14ac:dyDescent="0.25">
      <c r="B35" s="974"/>
      <c r="C35" s="981"/>
      <c r="D35" s="981"/>
      <c r="E35" s="981"/>
      <c r="F35" s="977"/>
      <c r="G35" s="977"/>
      <c r="H35" s="977"/>
      <c r="I35" s="977"/>
      <c r="J35" s="977"/>
      <c r="K35" s="977"/>
      <c r="L35" s="987"/>
      <c r="M35" s="984"/>
      <c r="N35" s="100"/>
      <c r="P35" s="67"/>
    </row>
    <row r="36" spans="2:16" x14ac:dyDescent="0.25">
      <c r="B36" s="975"/>
      <c r="C36" s="977"/>
      <c r="D36" s="186" t="s">
        <v>5</v>
      </c>
      <c r="E36" s="186" t="s">
        <v>6</v>
      </c>
      <c r="F36" s="180" t="s">
        <v>5</v>
      </c>
      <c r="G36" s="180" t="s">
        <v>6</v>
      </c>
      <c r="H36" s="180" t="s">
        <v>5</v>
      </c>
      <c r="I36" s="180" t="s">
        <v>6</v>
      </c>
      <c r="J36" s="180" t="s">
        <v>5</v>
      </c>
      <c r="K36" s="180" t="s">
        <v>6</v>
      </c>
      <c r="L36" s="988"/>
      <c r="M36" s="985"/>
      <c r="N36" s="99"/>
      <c r="P36" s="67"/>
    </row>
    <row r="37" spans="2:16" x14ac:dyDescent="0.25">
      <c r="B37" s="218" t="s">
        <v>7</v>
      </c>
      <c r="C37" s="567">
        <f>SUM(F37,H37,J37)</f>
        <v>18</v>
      </c>
      <c r="D37" s="567">
        <v>12</v>
      </c>
      <c r="E37" s="522">
        <f t="shared" ref="E37:E49" si="10">D37/C37</f>
        <v>0.66666666666666663</v>
      </c>
      <c r="F37" s="320">
        <v>11</v>
      </c>
      <c r="G37" s="523">
        <f>F37/$C37</f>
        <v>0.61111111111111116</v>
      </c>
      <c r="H37" s="320">
        <v>5</v>
      </c>
      <c r="I37" s="259">
        <f t="shared" ref="I37:I52" si="11">H37/C37</f>
        <v>0.27777777777777779</v>
      </c>
      <c r="J37" s="320">
        <v>2</v>
      </c>
      <c r="K37" s="259">
        <f t="shared" ref="K37:K51" si="12">J37/C37</f>
        <v>0.1111111111111111</v>
      </c>
      <c r="L37" s="652"/>
      <c r="M37" s="790"/>
      <c r="N37" s="99"/>
      <c r="P37" s="67"/>
    </row>
    <row r="38" spans="2:16" x14ac:dyDescent="0.25">
      <c r="B38" s="219" t="s">
        <v>8</v>
      </c>
      <c r="C38" s="568">
        <f t="shared" ref="C38:C49" si="13">SUM(F38,H38,J38)</f>
        <v>17</v>
      </c>
      <c r="D38" s="568">
        <v>17</v>
      </c>
      <c r="E38" s="524">
        <f t="shared" si="10"/>
        <v>1</v>
      </c>
      <c r="F38" s="121">
        <v>7</v>
      </c>
      <c r="G38" s="513">
        <f t="shared" ref="E38:G52" si="14">F38/$C38</f>
        <v>0.41176470588235292</v>
      </c>
      <c r="H38" s="121">
        <v>4</v>
      </c>
      <c r="I38" s="42">
        <f t="shared" si="11"/>
        <v>0.23529411764705882</v>
      </c>
      <c r="J38" s="121">
        <v>6</v>
      </c>
      <c r="K38" s="42">
        <f t="shared" si="12"/>
        <v>0.35294117647058826</v>
      </c>
      <c r="L38" s="107"/>
      <c r="M38" s="392"/>
      <c r="N38" s="78"/>
      <c r="O38" s="83"/>
      <c r="P38" s="67"/>
    </row>
    <row r="39" spans="2:16" x14ac:dyDescent="0.25">
      <c r="B39" s="219" t="s">
        <v>9</v>
      </c>
      <c r="C39" s="568">
        <f t="shared" si="13"/>
        <v>12</v>
      </c>
      <c r="D39" s="568">
        <v>12</v>
      </c>
      <c r="E39" s="524">
        <f t="shared" si="10"/>
        <v>1</v>
      </c>
      <c r="F39" s="121">
        <v>7</v>
      </c>
      <c r="G39" s="513">
        <f t="shared" si="14"/>
        <v>0.58333333333333337</v>
      </c>
      <c r="H39" s="121">
        <v>2</v>
      </c>
      <c r="I39" s="42">
        <f t="shared" si="11"/>
        <v>0.16666666666666666</v>
      </c>
      <c r="J39" s="121">
        <v>3</v>
      </c>
      <c r="K39" s="42">
        <f t="shared" si="12"/>
        <v>0.25</v>
      </c>
      <c r="L39" s="107"/>
      <c r="M39" s="392"/>
      <c r="N39" s="78"/>
      <c r="O39" s="83"/>
      <c r="P39" s="67"/>
    </row>
    <row r="40" spans="2:16" x14ac:dyDescent="0.25">
      <c r="B40" s="219" t="s">
        <v>10</v>
      </c>
      <c r="C40" s="568">
        <f t="shared" si="13"/>
        <v>21</v>
      </c>
      <c r="D40" s="568">
        <v>21</v>
      </c>
      <c r="E40" s="524">
        <f t="shared" si="10"/>
        <v>1</v>
      </c>
      <c r="F40" s="121">
        <v>10</v>
      </c>
      <c r="G40" s="513">
        <f t="shared" si="14"/>
        <v>0.47619047619047616</v>
      </c>
      <c r="H40" s="121">
        <v>9</v>
      </c>
      <c r="I40" s="42">
        <f t="shared" si="11"/>
        <v>0.42857142857142855</v>
      </c>
      <c r="J40" s="121">
        <v>2</v>
      </c>
      <c r="K40" s="42">
        <f t="shared" si="12"/>
        <v>9.5238095238095233E-2</v>
      </c>
      <c r="L40" s="107"/>
      <c r="M40" s="392"/>
      <c r="N40" s="78"/>
      <c r="O40" s="83"/>
      <c r="P40" s="67"/>
    </row>
    <row r="41" spans="2:16" x14ac:dyDescent="0.25">
      <c r="B41" s="219" t="s">
        <v>11</v>
      </c>
      <c r="C41" s="568">
        <f t="shared" ref="C41" si="15">SUM(F41,H41,J41)</f>
        <v>27</v>
      </c>
      <c r="D41" s="568">
        <v>27</v>
      </c>
      <c r="E41" s="524">
        <f t="shared" si="10"/>
        <v>1</v>
      </c>
      <c r="F41" s="121">
        <v>15</v>
      </c>
      <c r="G41" s="513">
        <f t="shared" ref="G41" si="16">F41/$C41</f>
        <v>0.55555555555555558</v>
      </c>
      <c r="H41" s="121">
        <v>5</v>
      </c>
      <c r="I41" s="42">
        <v>0</v>
      </c>
      <c r="J41" s="121">
        <v>7</v>
      </c>
      <c r="K41" s="42">
        <v>0</v>
      </c>
      <c r="L41" s="107"/>
      <c r="M41" s="392"/>
    </row>
    <row r="42" spans="2:16" x14ac:dyDescent="0.25">
      <c r="B42" s="129" t="s">
        <v>396</v>
      </c>
      <c r="C42" s="568">
        <v>0</v>
      </c>
      <c r="D42" s="568">
        <v>0</v>
      </c>
      <c r="E42" s="524" t="e">
        <f t="shared" si="10"/>
        <v>#DIV/0!</v>
      </c>
      <c r="F42" s="121">
        <v>0</v>
      </c>
      <c r="G42" s="513" t="e">
        <f>F42/$C42</f>
        <v>#DIV/0!</v>
      </c>
      <c r="H42" s="121">
        <v>0</v>
      </c>
      <c r="I42" s="42">
        <v>0</v>
      </c>
      <c r="J42" s="121">
        <v>0</v>
      </c>
      <c r="K42" s="42">
        <v>0</v>
      </c>
      <c r="L42" s="107" t="s">
        <v>433</v>
      </c>
      <c r="M42" s="439" t="s">
        <v>433</v>
      </c>
      <c r="N42" s="78"/>
      <c r="O42" s="83"/>
      <c r="P42" s="67"/>
    </row>
    <row r="43" spans="2:16" x14ac:dyDescent="0.25">
      <c r="B43" s="129" t="s">
        <v>55</v>
      </c>
      <c r="C43" s="568">
        <f t="shared" si="13"/>
        <v>12</v>
      </c>
      <c r="D43" s="568">
        <v>10</v>
      </c>
      <c r="E43" s="524">
        <f t="shared" si="10"/>
        <v>0.83333333333333337</v>
      </c>
      <c r="F43" s="121">
        <v>8</v>
      </c>
      <c r="G43" s="513">
        <f t="shared" si="14"/>
        <v>0.66666666666666663</v>
      </c>
      <c r="H43" s="121">
        <v>3</v>
      </c>
      <c r="I43" s="42">
        <f t="shared" si="11"/>
        <v>0.25</v>
      </c>
      <c r="J43" s="121">
        <v>1</v>
      </c>
      <c r="K43" s="42">
        <f t="shared" si="12"/>
        <v>8.3333333333333329E-2</v>
      </c>
      <c r="L43" s="107"/>
      <c r="M43" s="392"/>
      <c r="N43" s="78"/>
      <c r="O43" s="83"/>
      <c r="P43" s="67"/>
    </row>
    <row r="44" spans="2:16" x14ac:dyDescent="0.25">
      <c r="B44" s="129" t="s">
        <v>13</v>
      </c>
      <c r="C44" s="568">
        <f t="shared" si="13"/>
        <v>31</v>
      </c>
      <c r="D44" s="568">
        <v>29</v>
      </c>
      <c r="E44" s="524">
        <f t="shared" si="10"/>
        <v>0.93548387096774188</v>
      </c>
      <c r="F44" s="121">
        <v>18</v>
      </c>
      <c r="G44" s="513">
        <f t="shared" si="14"/>
        <v>0.58064516129032262</v>
      </c>
      <c r="H44" s="121">
        <v>9</v>
      </c>
      <c r="I44" s="42">
        <f t="shared" si="11"/>
        <v>0.29032258064516131</v>
      </c>
      <c r="J44" s="121">
        <v>4</v>
      </c>
      <c r="K44" s="42">
        <f t="shared" si="12"/>
        <v>0.12903225806451613</v>
      </c>
      <c r="L44" s="107"/>
      <c r="M44" s="392"/>
      <c r="N44" s="78"/>
      <c r="O44" s="83"/>
      <c r="P44" s="67"/>
    </row>
    <row r="45" spans="2:16" x14ac:dyDescent="0.25">
      <c r="B45" s="129" t="s">
        <v>56</v>
      </c>
      <c r="C45" s="568">
        <f t="shared" si="13"/>
        <v>20</v>
      </c>
      <c r="D45" s="568">
        <v>6</v>
      </c>
      <c r="E45" s="524">
        <f t="shared" si="10"/>
        <v>0.3</v>
      </c>
      <c r="F45" s="121">
        <v>11</v>
      </c>
      <c r="G45" s="513">
        <f t="shared" si="14"/>
        <v>0.55000000000000004</v>
      </c>
      <c r="H45" s="121">
        <v>6</v>
      </c>
      <c r="I45" s="42">
        <f t="shared" si="11"/>
        <v>0.3</v>
      </c>
      <c r="J45" s="121">
        <v>3</v>
      </c>
      <c r="K45" s="42">
        <f t="shared" si="12"/>
        <v>0.15</v>
      </c>
      <c r="L45" s="107"/>
      <c r="M45" s="392"/>
      <c r="N45" s="78"/>
      <c r="O45" s="83"/>
      <c r="P45" s="67"/>
    </row>
    <row r="46" spans="2:16" x14ac:dyDescent="0.25">
      <c r="B46" s="129" t="s">
        <v>57</v>
      </c>
      <c r="C46" s="568">
        <f t="shared" si="13"/>
        <v>12</v>
      </c>
      <c r="D46" s="568">
        <v>11</v>
      </c>
      <c r="E46" s="524">
        <f t="shared" si="10"/>
        <v>0.91666666666666663</v>
      </c>
      <c r="F46" s="121">
        <v>5</v>
      </c>
      <c r="G46" s="513">
        <f t="shared" si="14"/>
        <v>0.41666666666666669</v>
      </c>
      <c r="H46" s="121">
        <v>4</v>
      </c>
      <c r="I46" s="42">
        <f t="shared" si="11"/>
        <v>0.33333333333333331</v>
      </c>
      <c r="J46" s="121">
        <v>3</v>
      </c>
      <c r="K46" s="42">
        <f>J46/C46</f>
        <v>0.25</v>
      </c>
      <c r="L46" s="107"/>
      <c r="M46" s="392"/>
      <c r="N46" s="78"/>
      <c r="O46" s="83"/>
      <c r="P46" s="67"/>
    </row>
    <row r="47" spans="2:16" x14ac:dyDescent="0.25">
      <c r="B47" s="129" t="s">
        <v>398</v>
      </c>
      <c r="C47" s="568">
        <f t="shared" si="13"/>
        <v>5</v>
      </c>
      <c r="D47" s="568">
        <v>3</v>
      </c>
      <c r="E47" s="524">
        <f t="shared" si="10"/>
        <v>0.6</v>
      </c>
      <c r="F47" s="121">
        <v>2</v>
      </c>
      <c r="G47" s="513">
        <f t="shared" si="14"/>
        <v>0.4</v>
      </c>
      <c r="H47" s="121">
        <v>2</v>
      </c>
      <c r="I47" s="42">
        <f t="shared" si="11"/>
        <v>0.4</v>
      </c>
      <c r="J47" s="121">
        <v>1</v>
      </c>
      <c r="K47" s="42">
        <f t="shared" si="12"/>
        <v>0.2</v>
      </c>
      <c r="L47" s="107" t="s">
        <v>433</v>
      </c>
      <c r="M47" s="439" t="s">
        <v>433</v>
      </c>
      <c r="N47" s="78"/>
      <c r="O47" s="83"/>
      <c r="P47" s="67"/>
    </row>
    <row r="48" spans="2:16" x14ac:dyDescent="0.25">
      <c r="B48" s="129" t="s">
        <v>59</v>
      </c>
      <c r="C48" s="568">
        <f t="shared" si="13"/>
        <v>23</v>
      </c>
      <c r="D48" s="568">
        <v>19</v>
      </c>
      <c r="E48" s="524">
        <f t="shared" si="10"/>
        <v>0.82608695652173914</v>
      </c>
      <c r="F48" s="121">
        <v>11</v>
      </c>
      <c r="G48" s="513">
        <f t="shared" si="14"/>
        <v>0.47826086956521741</v>
      </c>
      <c r="H48" s="121">
        <v>8</v>
      </c>
      <c r="I48" s="42">
        <f t="shared" si="11"/>
        <v>0.34782608695652173</v>
      </c>
      <c r="J48" s="121">
        <v>4</v>
      </c>
      <c r="K48" s="42">
        <f t="shared" si="12"/>
        <v>0.17391304347826086</v>
      </c>
      <c r="L48" s="107"/>
      <c r="M48" s="392"/>
      <c r="N48" s="78"/>
      <c r="O48" s="83"/>
      <c r="P48" s="67"/>
    </row>
    <row r="49" spans="2:24" x14ac:dyDescent="0.25">
      <c r="B49" s="129" t="s">
        <v>14</v>
      </c>
      <c r="C49" s="568">
        <f t="shared" si="13"/>
        <v>7</v>
      </c>
      <c r="D49" s="568">
        <v>7</v>
      </c>
      <c r="E49" s="524">
        <f t="shared" si="10"/>
        <v>1</v>
      </c>
      <c r="F49" s="121">
        <v>1</v>
      </c>
      <c r="G49" s="513">
        <f t="shared" si="14"/>
        <v>0.14285714285714285</v>
      </c>
      <c r="H49" s="121">
        <v>3</v>
      </c>
      <c r="I49" s="42">
        <f t="shared" si="11"/>
        <v>0.42857142857142855</v>
      </c>
      <c r="J49" s="121">
        <v>3</v>
      </c>
      <c r="K49" s="42">
        <f t="shared" si="12"/>
        <v>0.42857142857142855</v>
      </c>
      <c r="L49" s="107" t="s">
        <v>433</v>
      </c>
      <c r="M49" s="394" t="s">
        <v>34</v>
      </c>
      <c r="N49" s="78"/>
      <c r="O49" s="83"/>
      <c r="P49" s="67"/>
    </row>
    <row r="50" spans="2:24" x14ac:dyDescent="0.25">
      <c r="B50" s="338" t="s">
        <v>523</v>
      </c>
      <c r="C50" s="569">
        <f t="shared" ref="C50" si="17">SUM(F50,H50,J50)</f>
        <v>13</v>
      </c>
      <c r="D50" s="569">
        <v>13</v>
      </c>
      <c r="E50" s="324">
        <f t="shared" ref="E50" si="18">D50/C50</f>
        <v>1</v>
      </c>
      <c r="F50" s="210">
        <v>7</v>
      </c>
      <c r="G50" s="316">
        <f t="shared" ref="G50" si="19">F50/$C50</f>
        <v>0.53846153846153844</v>
      </c>
      <c r="H50" s="210">
        <v>6</v>
      </c>
      <c r="I50" s="279">
        <f t="shared" ref="I50" si="20">H50/C50</f>
        <v>0.46153846153846156</v>
      </c>
      <c r="J50" s="210">
        <v>0</v>
      </c>
      <c r="K50" s="279">
        <f t="shared" ref="K50" si="21">J50/C50</f>
        <v>0</v>
      </c>
      <c r="L50" s="212"/>
      <c r="M50" s="440" t="s">
        <v>213</v>
      </c>
      <c r="N50" s="78"/>
      <c r="O50" s="83"/>
      <c r="P50" s="67"/>
    </row>
    <row r="51" spans="2:24" x14ac:dyDescent="0.25">
      <c r="B51" s="335" t="s">
        <v>75</v>
      </c>
      <c r="C51" s="525">
        <f>SUM(C37:C50)</f>
        <v>218</v>
      </c>
      <c r="D51" s="525">
        <f>SUM(D37:D50)</f>
        <v>187</v>
      </c>
      <c r="E51" s="115">
        <f t="shared" si="14"/>
        <v>0.85779816513761464</v>
      </c>
      <c r="F51" s="525">
        <f>SUM(F37:F50)</f>
        <v>113</v>
      </c>
      <c r="G51" s="115">
        <f t="shared" si="14"/>
        <v>0.51834862385321101</v>
      </c>
      <c r="H51" s="525">
        <f>SUM(H37:H50)</f>
        <v>66</v>
      </c>
      <c r="I51" s="115">
        <f t="shared" si="11"/>
        <v>0.30275229357798167</v>
      </c>
      <c r="J51" s="525">
        <f>SUM(J37:J50)</f>
        <v>39</v>
      </c>
      <c r="K51" s="527">
        <f t="shared" si="12"/>
        <v>0.17889908256880735</v>
      </c>
      <c r="L51" s="274"/>
      <c r="M51" s="69"/>
      <c r="N51" s="78"/>
      <c r="O51" s="83"/>
      <c r="P51" s="67"/>
    </row>
    <row r="52" spans="2:24" s="276" customFormat="1" x14ac:dyDescent="0.25">
      <c r="B52" s="304" t="s">
        <v>81</v>
      </c>
      <c r="C52" s="570">
        <f>C51-C42-C47-C50</f>
        <v>200</v>
      </c>
      <c r="D52" s="570">
        <f>D51-D42-D47-D50</f>
        <v>171</v>
      </c>
      <c r="E52" s="279">
        <f t="shared" si="14"/>
        <v>0.85499999999999998</v>
      </c>
      <c r="F52" s="570">
        <f>F51-F42-F47-F50</f>
        <v>104</v>
      </c>
      <c r="G52" s="571">
        <f>F52/$C52</f>
        <v>0.52</v>
      </c>
      <c r="H52" s="570">
        <f>H51-H42-H47-H50</f>
        <v>58</v>
      </c>
      <c r="I52" s="279">
        <f t="shared" si="11"/>
        <v>0.28999999999999998</v>
      </c>
      <c r="J52" s="570">
        <f>J51-J42-J47-J50</f>
        <v>38</v>
      </c>
      <c r="K52" s="251">
        <f>J52/C52</f>
        <v>0.19</v>
      </c>
      <c r="L52" s="70"/>
      <c r="M52" s="70"/>
      <c r="N52" s="275"/>
      <c r="O52" s="83"/>
      <c r="P52" s="67"/>
      <c r="Q52" s="67"/>
    </row>
    <row r="53" spans="2:24" ht="15" customHeight="1" x14ac:dyDescent="0.25">
      <c r="B53" s="337" t="s">
        <v>520</v>
      </c>
      <c r="C53" s="337"/>
      <c r="D53" s="337"/>
      <c r="E53" s="337"/>
      <c r="F53" s="337"/>
      <c r="G53" s="337"/>
      <c r="H53" s="337"/>
      <c r="I53" s="337"/>
      <c r="J53" s="337"/>
      <c r="K53" s="337"/>
      <c r="M53" s="69"/>
      <c r="N53" s="277"/>
      <c r="O53" s="276"/>
      <c r="P53" s="276"/>
      <c r="Q53" s="276"/>
      <c r="R53" s="276"/>
      <c r="S53" s="69"/>
      <c r="T53" s="69"/>
      <c r="U53" s="69"/>
      <c r="V53" s="69"/>
      <c r="W53" s="69"/>
      <c r="X53" s="69"/>
    </row>
    <row r="54" spans="2:24" x14ac:dyDescent="0.25">
      <c r="B54" s="90" t="s">
        <v>394</v>
      </c>
      <c r="C54" s="197"/>
      <c r="D54" s="197"/>
      <c r="E54" s="197"/>
      <c r="F54" s="197"/>
      <c r="G54" s="197"/>
      <c r="H54" s="197"/>
      <c r="I54" s="197"/>
      <c r="J54" s="197"/>
      <c r="K54" s="197"/>
      <c r="L54" s="197"/>
      <c r="M54" s="197"/>
      <c r="N54" s="69"/>
      <c r="O54" s="69"/>
      <c r="P54" s="69"/>
      <c r="Q54" s="69"/>
      <c r="R54" s="69"/>
      <c r="S54" s="69"/>
      <c r="T54" s="69"/>
      <c r="U54" s="69"/>
      <c r="V54" s="69"/>
      <c r="W54" s="69"/>
      <c r="X54" s="69"/>
    </row>
    <row r="55" spans="2:24" ht="27" customHeight="1" x14ac:dyDescent="0.25">
      <c r="B55" s="972" t="s">
        <v>538</v>
      </c>
      <c r="C55" s="972"/>
      <c r="D55" s="972"/>
      <c r="E55" s="972"/>
      <c r="F55" s="972"/>
      <c r="G55" s="972"/>
      <c r="H55" s="972"/>
      <c r="I55" s="972"/>
      <c r="J55" s="972"/>
      <c r="K55" s="972"/>
      <c r="L55" s="972"/>
      <c r="M55" s="972"/>
      <c r="N55" s="69"/>
      <c r="O55" s="69"/>
      <c r="P55" s="69"/>
      <c r="Q55" s="69"/>
      <c r="R55" s="69"/>
      <c r="S55" s="69"/>
      <c r="T55" s="69"/>
      <c r="U55" s="69"/>
      <c r="V55" s="69"/>
      <c r="W55" s="69"/>
      <c r="X55" s="69"/>
    </row>
    <row r="56" spans="2:24" ht="15" customHeight="1" x14ac:dyDescent="0.25">
      <c r="B56" s="1080" t="s">
        <v>658</v>
      </c>
      <c r="C56" s="1080"/>
      <c r="D56" s="1080"/>
      <c r="E56" s="1080"/>
      <c r="F56" s="1080"/>
      <c r="G56" s="1080"/>
      <c r="H56" s="1080"/>
      <c r="I56" s="1080"/>
      <c r="J56" s="1080"/>
      <c r="K56" s="1080"/>
      <c r="L56" s="1080"/>
      <c r="M56" s="1080"/>
    </row>
    <row r="57" spans="2:24" ht="15" customHeight="1" x14ac:dyDescent="0.25">
      <c r="B57" s="222" t="s">
        <v>660</v>
      </c>
      <c r="L57" s="67"/>
    </row>
    <row r="58" spans="2:24" ht="15" customHeight="1" x14ac:dyDescent="0.25">
      <c r="B58" s="801" t="s">
        <v>664</v>
      </c>
      <c r="C58" s="69" t="s">
        <v>663</v>
      </c>
      <c r="L58" s="67"/>
    </row>
    <row r="59" spans="2:24" ht="15" customHeight="1" x14ac:dyDescent="0.25">
      <c r="B59" s="802" t="s">
        <v>665</v>
      </c>
      <c r="C59" s="69" t="s">
        <v>662</v>
      </c>
      <c r="L59" s="67"/>
    </row>
    <row r="60" spans="2:24" ht="15" customHeight="1" x14ac:dyDescent="0.25">
      <c r="B60" s="222"/>
      <c r="L60" s="67"/>
    </row>
    <row r="61" spans="2:24" ht="15" customHeight="1" x14ac:dyDescent="0.25">
      <c r="B61" s="222"/>
      <c r="L61" s="67"/>
    </row>
    <row r="62" spans="2:24" ht="15" customHeight="1" x14ac:dyDescent="0.25">
      <c r="B62" s="966" t="s">
        <v>426</v>
      </c>
      <c r="C62" s="966"/>
      <c r="D62" s="966"/>
      <c r="E62" s="966"/>
      <c r="F62" s="966"/>
      <c r="G62" s="966"/>
      <c r="H62" s="966"/>
      <c r="I62" s="966"/>
      <c r="J62" s="966"/>
      <c r="K62" s="966"/>
      <c r="L62" s="966"/>
      <c r="M62" s="966"/>
      <c r="N62" s="966"/>
    </row>
    <row r="63" spans="2:24" ht="15" customHeight="1" x14ac:dyDescent="0.25">
      <c r="L63" s="67"/>
    </row>
    <row r="64" spans="2:24" ht="23.25" customHeight="1" x14ac:dyDescent="0.25">
      <c r="L64" s="67"/>
    </row>
    <row r="65" spans="2:17" x14ac:dyDescent="0.25">
      <c r="L65" s="67"/>
      <c r="P65" s="67"/>
    </row>
    <row r="66" spans="2:17" x14ac:dyDescent="0.25">
      <c r="L66" s="67"/>
      <c r="P66" s="67"/>
    </row>
    <row r="67" spans="2:17" x14ac:dyDescent="0.25">
      <c r="L67" s="67"/>
      <c r="P67" s="67"/>
    </row>
    <row r="68" spans="2:17" x14ac:dyDescent="0.25">
      <c r="L68" s="67"/>
      <c r="P68" s="67"/>
    </row>
    <row r="69" spans="2:17" x14ac:dyDescent="0.25">
      <c r="L69" s="67"/>
      <c r="P69" s="67"/>
    </row>
    <row r="70" spans="2:17" x14ac:dyDescent="0.25">
      <c r="L70" s="67"/>
      <c r="P70" s="67"/>
    </row>
    <row r="71" spans="2:17" x14ac:dyDescent="0.25">
      <c r="L71" s="67"/>
      <c r="P71" s="67"/>
    </row>
    <row r="72" spans="2:17" x14ac:dyDescent="0.25">
      <c r="L72" s="67"/>
      <c r="P72" s="67"/>
    </row>
    <row r="73" spans="2:17" x14ac:dyDescent="0.25">
      <c r="L73" s="67"/>
      <c r="P73" s="67"/>
    </row>
    <row r="74" spans="2:17" x14ac:dyDescent="0.25">
      <c r="L74" s="67"/>
      <c r="P74" s="67"/>
    </row>
    <row r="75" spans="2:17" x14ac:dyDescent="0.25">
      <c r="L75" s="67"/>
      <c r="P75" s="67"/>
    </row>
    <row r="76" spans="2:17" x14ac:dyDescent="0.25">
      <c r="L76" s="67"/>
      <c r="P76" s="67"/>
    </row>
    <row r="77" spans="2:17" x14ac:dyDescent="0.25">
      <c r="L77" s="67"/>
      <c r="P77" s="67"/>
    </row>
    <row r="78" spans="2:17" x14ac:dyDescent="0.25">
      <c r="L78" s="67"/>
      <c r="P78" s="67"/>
    </row>
    <row r="79" spans="2:17" x14ac:dyDescent="0.25">
      <c r="L79" s="67"/>
      <c r="P79" s="77"/>
      <c r="Q79" s="77"/>
    </row>
    <row r="80" spans="2:17" s="276" customFormat="1" x14ac:dyDescent="0.25">
      <c r="B80" s="67"/>
      <c r="C80" s="67"/>
      <c r="D80" s="67"/>
      <c r="E80" s="67"/>
      <c r="F80" s="67"/>
      <c r="G80" s="67"/>
      <c r="H80" s="67"/>
      <c r="I80" s="67"/>
      <c r="J80" s="67"/>
      <c r="K80" s="67"/>
      <c r="L80" s="67"/>
      <c r="M80" s="67"/>
      <c r="N80" s="67"/>
      <c r="O80" s="67"/>
      <c r="P80" s="278"/>
    </row>
    <row r="81" spans="2:15" x14ac:dyDescent="0.25">
      <c r="B81" s="277"/>
      <c r="C81" s="277"/>
      <c r="D81" s="277"/>
      <c r="E81" s="277"/>
      <c r="F81" s="277"/>
      <c r="G81" s="276"/>
      <c r="H81" s="276"/>
      <c r="I81" s="276"/>
      <c r="J81" s="276"/>
      <c r="K81" s="276"/>
      <c r="L81" s="276"/>
      <c r="M81" s="276"/>
      <c r="N81" s="276"/>
      <c r="O81" s="276"/>
    </row>
    <row r="82" spans="2:15" x14ac:dyDescent="0.25">
      <c r="B82" s="83"/>
      <c r="L82" s="67"/>
    </row>
  </sheetData>
  <mergeCells count="23">
    <mergeCell ref="B62:N62"/>
    <mergeCell ref="B34:B36"/>
    <mergeCell ref="C34:C36"/>
    <mergeCell ref="F34:G35"/>
    <mergeCell ref="H34:I35"/>
    <mergeCell ref="J34:K35"/>
    <mergeCell ref="L34:L36"/>
    <mergeCell ref="D34:E35"/>
    <mergeCell ref="M34:M36"/>
    <mergeCell ref="B3:K3"/>
    <mergeCell ref="B32:L32"/>
    <mergeCell ref="B55:M55"/>
    <mergeCell ref="B56:M56"/>
    <mergeCell ref="B26:L26"/>
    <mergeCell ref="B28:L28"/>
    <mergeCell ref="K5:K7"/>
    <mergeCell ref="B5:B7"/>
    <mergeCell ref="D5:E6"/>
    <mergeCell ref="F5:G6"/>
    <mergeCell ref="I5:J6"/>
    <mergeCell ref="H5:H6"/>
    <mergeCell ref="L5:L7"/>
    <mergeCell ref="C5:C6"/>
  </mergeCells>
  <conditionalFormatting sqref="C37:C50">
    <cfRule type="cellIs" dxfId="119" priority="11" operator="lessThan">
      <formula>10</formula>
    </cfRule>
  </conditionalFormatting>
  <conditionalFormatting sqref="E8:E21">
    <cfRule type="top10" dxfId="118" priority="14" bottom="1" rank="1"/>
    <cfRule type="top10" dxfId="117" priority="15" rank="1"/>
  </conditionalFormatting>
  <conditionalFormatting sqref="F7">
    <cfRule type="cellIs" dxfId="116" priority="17" operator="lessThan">
      <formula>10</formula>
    </cfRule>
  </conditionalFormatting>
  <conditionalFormatting sqref="G37:G50">
    <cfRule type="top10" dxfId="115" priority="7" bottom="1" rank="1"/>
    <cfRule type="top10" dxfId="114" priority="8" rank="1"/>
  </conditionalFormatting>
  <conditionalFormatting sqref="L37:L50">
    <cfRule type="cellIs" dxfId="113" priority="1" operator="equal">
      <formula>"Positive alert"</formula>
    </cfRule>
    <cfRule type="cellIs" dxfId="112" priority="2" operator="equal">
      <formula>"Negative alert"</formula>
    </cfRule>
    <cfRule type="cellIs" dxfId="111" priority="3" operator="equal">
      <formula>"Negative outlier"</formula>
    </cfRule>
    <cfRule type="cellIs" dxfId="110" priority="4" operator="equal">
      <formula>"Positive outlier"</formula>
    </cfRule>
    <cfRule type="cellIs" dxfId="109" priority="5" operator="equal">
      <formula>"Negative alert x2"</formula>
    </cfRule>
    <cfRule type="cellIs" dxfId="108" priority="6" operator="equal">
      <formula>"Positive alert x2"</formula>
    </cfRule>
  </conditionalFormatting>
  <hyperlinks>
    <hyperlink ref="B1" location="TOC!A1" display="TOC" xr:uid="{00000000-0004-0000-1600-000000000000}"/>
  </hyperlinks>
  <pageMargins left="0.70866141732283472" right="0.70866141732283472" top="0.74803149606299213" bottom="0.74803149606299213" header="0.31496062992125984" footer="0.31496062992125984"/>
  <pageSetup paperSize="9" scale="60" orientation="landscape" horizontalDpi="1200" verticalDpi="1200" r:id="rId1"/>
  <headerFooter>
    <oddHeader>&amp;C&amp;F</oddHeader>
    <oddFooter>&amp;C&amp;A
Page &amp;P of &amp;N</oddFooter>
  </headerFooter>
  <rowBreaks count="2" manualBreakCount="2">
    <brk id="56" min="1" max="14" man="1"/>
    <brk id="82" min="1" max="14" man="1"/>
  </rowBreaks>
  <colBreaks count="1" manualBreakCount="1">
    <brk id="15" max="76"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6D9"/>
  </sheetPr>
  <dimension ref="A1:Z75"/>
  <sheetViews>
    <sheetView zoomScale="106" zoomScaleNormal="106" zoomScaleSheetLayoutView="90" workbookViewId="0">
      <selection activeCell="B1" sqref="B1"/>
    </sheetView>
  </sheetViews>
  <sheetFormatPr defaultRowHeight="15" x14ac:dyDescent="0.25"/>
  <cols>
    <col min="1" max="1" width="5.5703125" style="67" customWidth="1"/>
    <col min="2" max="2" width="15.7109375" style="67" customWidth="1"/>
    <col min="3" max="3" width="14.42578125" style="67" bestFit="1" customWidth="1"/>
    <col min="4" max="5" width="11" style="67" customWidth="1"/>
    <col min="6" max="6" width="9.140625" style="67"/>
    <col min="7" max="7" width="10" style="67" bestFit="1" customWidth="1"/>
    <col min="8" max="8" width="13.140625" style="67" customWidth="1"/>
    <col min="9" max="9" width="10" style="67" bestFit="1" customWidth="1"/>
    <col min="10" max="10" width="12.140625" style="69" customWidth="1"/>
    <col min="11" max="11" width="13.7109375" style="67" bestFit="1" customWidth="1"/>
    <col min="12" max="12" width="10" style="67" bestFit="1" customWidth="1"/>
    <col min="13" max="13" width="16.42578125" style="67" customWidth="1"/>
    <col min="14" max="14" width="14.140625" style="83" bestFit="1" customWidth="1"/>
    <col min="15" max="17" width="13.5703125" style="67" customWidth="1"/>
    <col min="18" max="16384" width="9.140625" style="67"/>
  </cols>
  <sheetData>
    <row r="1" spans="1:17" x14ac:dyDescent="0.25">
      <c r="B1" s="68" t="s">
        <v>48</v>
      </c>
      <c r="C1" s="74"/>
      <c r="J1" s="67"/>
      <c r="K1" s="69"/>
      <c r="N1" s="67"/>
      <c r="O1" s="83"/>
    </row>
    <row r="2" spans="1:17" x14ac:dyDescent="0.25">
      <c r="J2" s="67"/>
      <c r="K2" s="69"/>
      <c r="N2" s="67"/>
      <c r="O2" s="83"/>
    </row>
    <row r="3" spans="1:17" ht="29.25" customHeight="1" x14ac:dyDescent="0.25">
      <c r="B3" s="1027" t="s">
        <v>427</v>
      </c>
      <c r="C3" s="1027"/>
      <c r="D3" s="1027"/>
      <c r="E3" s="1027"/>
      <c r="F3" s="1027"/>
      <c r="G3" s="1027"/>
      <c r="H3" s="1027"/>
      <c r="I3" s="1027"/>
      <c r="J3" s="1027"/>
      <c r="K3" s="1027"/>
      <c r="L3" s="1027"/>
      <c r="M3" s="1027"/>
      <c r="N3" s="1027"/>
      <c r="O3" s="1027"/>
      <c r="P3" s="196"/>
      <c r="Q3" s="196"/>
    </row>
    <row r="4" spans="1:17" x14ac:dyDescent="0.25">
      <c r="A4" s="11"/>
      <c r="B4" s="11"/>
      <c r="C4" s="11"/>
      <c r="D4" s="11"/>
      <c r="E4" s="11"/>
      <c r="F4" s="11"/>
      <c r="G4" s="11"/>
      <c r="H4" s="11"/>
      <c r="I4" s="11"/>
      <c r="J4" s="11"/>
      <c r="K4" s="11"/>
      <c r="L4" s="11"/>
      <c r="M4" s="11"/>
      <c r="N4" s="11"/>
      <c r="P4" s="68"/>
    </row>
    <row r="5" spans="1:17" ht="21" customHeight="1" x14ac:dyDescent="0.25">
      <c r="A5" s="981"/>
      <c r="B5" s="989" t="s">
        <v>60</v>
      </c>
      <c r="C5" s="976" t="s">
        <v>784</v>
      </c>
      <c r="D5" s="976" t="s">
        <v>0</v>
      </c>
      <c r="E5" s="976"/>
      <c r="F5" s="976" t="s">
        <v>1</v>
      </c>
      <c r="G5" s="976"/>
      <c r="H5" s="976" t="s">
        <v>2</v>
      </c>
      <c r="I5" s="976"/>
      <c r="J5" s="976" t="s">
        <v>331</v>
      </c>
      <c r="K5" s="1038" t="s">
        <v>3</v>
      </c>
      <c r="L5" s="1038"/>
      <c r="M5" s="976" t="s">
        <v>84</v>
      </c>
      <c r="N5" s="1082" t="s">
        <v>481</v>
      </c>
    </row>
    <row r="6" spans="1:17" x14ac:dyDescent="0.25">
      <c r="A6" s="981"/>
      <c r="B6" s="990"/>
      <c r="C6" s="977"/>
      <c r="D6" s="981"/>
      <c r="E6" s="981"/>
      <c r="F6" s="981"/>
      <c r="G6" s="981"/>
      <c r="H6" s="981"/>
      <c r="I6" s="981"/>
      <c r="J6" s="977"/>
      <c r="K6" s="1039"/>
      <c r="L6" s="1039"/>
      <c r="M6" s="981"/>
      <c r="N6" s="1083"/>
    </row>
    <row r="7" spans="1:17" x14ac:dyDescent="0.25">
      <c r="A7" s="981"/>
      <c r="B7" s="965"/>
      <c r="C7" s="177" t="s">
        <v>4</v>
      </c>
      <c r="D7" s="72" t="s">
        <v>5</v>
      </c>
      <c r="E7" s="72" t="s">
        <v>6</v>
      </c>
      <c r="F7" s="186" t="s">
        <v>5</v>
      </c>
      <c r="G7" s="186" t="s">
        <v>6</v>
      </c>
      <c r="H7" s="186" t="s">
        <v>5</v>
      </c>
      <c r="I7" s="186" t="s">
        <v>6</v>
      </c>
      <c r="J7" s="186" t="s">
        <v>6</v>
      </c>
      <c r="K7" s="824" t="s">
        <v>5</v>
      </c>
      <c r="L7" s="824" t="s">
        <v>6</v>
      </c>
      <c r="M7" s="977"/>
      <c r="N7" s="1084"/>
      <c r="O7" s="100"/>
    </row>
    <row r="8" spans="1:17" x14ac:dyDescent="0.25">
      <c r="A8" s="90"/>
      <c r="B8" s="281" t="s">
        <v>7</v>
      </c>
      <c r="C8" s="652">
        <v>97</v>
      </c>
      <c r="D8" s="652">
        <v>64</v>
      </c>
      <c r="E8" s="523">
        <f>D8/C8</f>
        <v>0.65979381443298968</v>
      </c>
      <c r="F8" s="652">
        <v>5</v>
      </c>
      <c r="G8" s="259">
        <f t="shared" ref="G8:G21" si="0">F8/C8</f>
        <v>5.1546391752577317E-2</v>
      </c>
      <c r="H8" s="652">
        <v>28</v>
      </c>
      <c r="I8" s="259">
        <f t="shared" ref="I8:I21" si="1">H8/C8</f>
        <v>0.28865979381443296</v>
      </c>
      <c r="J8" s="530">
        <f t="shared" ref="J8:J21" si="2">E8+G8+I8</f>
        <v>1</v>
      </c>
      <c r="K8" s="812">
        <v>0</v>
      </c>
      <c r="L8" s="842">
        <f t="shared" ref="L8:L21" si="3">K8/C8</f>
        <v>0</v>
      </c>
      <c r="M8" s="320" t="s">
        <v>434</v>
      </c>
      <c r="N8" s="355" t="s">
        <v>657</v>
      </c>
      <c r="O8" s="99"/>
    </row>
    <row r="9" spans="1:17" x14ac:dyDescent="0.25">
      <c r="A9" s="90"/>
      <c r="B9" s="192" t="s">
        <v>8</v>
      </c>
      <c r="C9" s="107">
        <v>108</v>
      </c>
      <c r="D9" s="107">
        <v>47</v>
      </c>
      <c r="E9" s="513">
        <f t="shared" ref="E9:E21" si="4">D9/C9</f>
        <v>0.43518518518518517</v>
      </c>
      <c r="F9" s="107">
        <v>0</v>
      </c>
      <c r="G9" s="42">
        <f t="shared" si="0"/>
        <v>0</v>
      </c>
      <c r="H9" s="107">
        <v>61</v>
      </c>
      <c r="I9" s="42">
        <f t="shared" si="1"/>
        <v>0.56481481481481477</v>
      </c>
      <c r="J9" s="114">
        <f t="shared" si="2"/>
        <v>1</v>
      </c>
      <c r="K9" s="517">
        <v>0</v>
      </c>
      <c r="L9" s="843">
        <f t="shared" si="3"/>
        <v>0</v>
      </c>
      <c r="M9" s="121"/>
      <c r="N9" s="791"/>
      <c r="O9" s="99"/>
    </row>
    <row r="10" spans="1:17" x14ac:dyDescent="0.25">
      <c r="A10" s="90"/>
      <c r="B10" s="192" t="s">
        <v>9</v>
      </c>
      <c r="C10" s="107">
        <v>126</v>
      </c>
      <c r="D10" s="107">
        <v>67</v>
      </c>
      <c r="E10" s="513">
        <f t="shared" si="4"/>
        <v>0.53174603174603174</v>
      </c>
      <c r="F10" s="107">
        <v>0</v>
      </c>
      <c r="G10" s="42">
        <f t="shared" si="0"/>
        <v>0</v>
      </c>
      <c r="H10" s="107">
        <v>56</v>
      </c>
      <c r="I10" s="42">
        <f t="shared" si="1"/>
        <v>0.44444444444444442</v>
      </c>
      <c r="J10" s="114">
        <f t="shared" si="2"/>
        <v>0.97619047619047616</v>
      </c>
      <c r="K10" s="517">
        <v>3</v>
      </c>
      <c r="L10" s="843">
        <f t="shared" si="3"/>
        <v>2.3809523809523808E-2</v>
      </c>
      <c r="M10" s="121"/>
      <c r="N10" s="791"/>
    </row>
    <row r="11" spans="1:17" x14ac:dyDescent="0.25">
      <c r="A11" s="90"/>
      <c r="B11" s="192" t="s">
        <v>10</v>
      </c>
      <c r="C11" s="107">
        <v>99</v>
      </c>
      <c r="D11" s="107">
        <v>58</v>
      </c>
      <c r="E11" s="513">
        <f t="shared" si="4"/>
        <v>0.58585858585858586</v>
      </c>
      <c r="F11" s="107">
        <v>0</v>
      </c>
      <c r="G11" s="42">
        <f t="shared" si="0"/>
        <v>0</v>
      </c>
      <c r="H11" s="107">
        <v>41</v>
      </c>
      <c r="I11" s="42">
        <f t="shared" si="1"/>
        <v>0.41414141414141414</v>
      </c>
      <c r="J11" s="114">
        <f t="shared" si="2"/>
        <v>1</v>
      </c>
      <c r="K11" s="517">
        <v>0</v>
      </c>
      <c r="L11" s="843">
        <f t="shared" si="3"/>
        <v>0</v>
      </c>
      <c r="M11" s="121"/>
      <c r="N11" s="791"/>
    </row>
    <row r="12" spans="1:17" x14ac:dyDescent="0.25">
      <c r="A12" s="90"/>
      <c r="B12" s="192" t="s">
        <v>11</v>
      </c>
      <c r="C12" s="107">
        <v>186</v>
      </c>
      <c r="D12" s="107">
        <v>137</v>
      </c>
      <c r="E12" s="513">
        <f t="shared" si="4"/>
        <v>0.73655913978494625</v>
      </c>
      <c r="F12" s="107">
        <v>1</v>
      </c>
      <c r="G12" s="42">
        <f t="shared" si="0"/>
        <v>5.3763440860215058E-3</v>
      </c>
      <c r="H12" s="107">
        <v>48</v>
      </c>
      <c r="I12" s="42">
        <f t="shared" si="1"/>
        <v>0.25806451612903225</v>
      </c>
      <c r="J12" s="114">
        <f t="shared" si="2"/>
        <v>1</v>
      </c>
      <c r="K12" s="517">
        <v>0</v>
      </c>
      <c r="L12" s="843">
        <f t="shared" si="3"/>
        <v>0</v>
      </c>
      <c r="M12" s="121" t="s">
        <v>33</v>
      </c>
      <c r="N12" s="358" t="s">
        <v>33</v>
      </c>
    </row>
    <row r="13" spans="1:17" x14ac:dyDescent="0.25">
      <c r="A13" s="90"/>
      <c r="B13" s="192" t="s">
        <v>12</v>
      </c>
      <c r="C13" s="107">
        <v>204</v>
      </c>
      <c r="D13" s="107">
        <v>76</v>
      </c>
      <c r="E13" s="513">
        <f t="shared" si="4"/>
        <v>0.37254901960784315</v>
      </c>
      <c r="F13" s="107">
        <v>0</v>
      </c>
      <c r="G13" s="42">
        <f t="shared" si="0"/>
        <v>0</v>
      </c>
      <c r="H13" s="107">
        <v>96</v>
      </c>
      <c r="I13" s="42">
        <f t="shared" si="1"/>
        <v>0.47058823529411764</v>
      </c>
      <c r="J13" s="114">
        <f t="shared" si="2"/>
        <v>0.84313725490196079</v>
      </c>
      <c r="K13" s="517">
        <v>32</v>
      </c>
      <c r="L13" s="843">
        <f t="shared" si="3"/>
        <v>0.15686274509803921</v>
      </c>
      <c r="M13" s="270" t="s">
        <v>32</v>
      </c>
      <c r="N13" s="357" t="s">
        <v>32</v>
      </c>
    </row>
    <row r="14" spans="1:17" x14ac:dyDescent="0.25">
      <c r="A14" s="90"/>
      <c r="B14" s="192" t="s">
        <v>55</v>
      </c>
      <c r="C14" s="107">
        <v>118</v>
      </c>
      <c r="D14" s="107">
        <v>73</v>
      </c>
      <c r="E14" s="513">
        <f t="shared" si="4"/>
        <v>0.61864406779661019</v>
      </c>
      <c r="F14" s="107">
        <v>2</v>
      </c>
      <c r="G14" s="42">
        <f t="shared" si="0"/>
        <v>1.6949152542372881E-2</v>
      </c>
      <c r="H14" s="107">
        <v>41</v>
      </c>
      <c r="I14" s="42">
        <f t="shared" si="1"/>
        <v>0.34745762711864409</v>
      </c>
      <c r="J14" s="114">
        <f t="shared" si="2"/>
        <v>0.98305084745762716</v>
      </c>
      <c r="K14" s="517">
        <v>2</v>
      </c>
      <c r="L14" s="843">
        <f t="shared" si="3"/>
        <v>1.6949152542372881E-2</v>
      </c>
      <c r="M14" s="121"/>
      <c r="N14" s="357" t="s">
        <v>32</v>
      </c>
    </row>
    <row r="15" spans="1:17" x14ac:dyDescent="0.25">
      <c r="A15" s="90"/>
      <c r="B15" s="192" t="s">
        <v>13</v>
      </c>
      <c r="C15" s="107">
        <v>205</v>
      </c>
      <c r="D15" s="107">
        <v>106</v>
      </c>
      <c r="E15" s="513">
        <f t="shared" si="4"/>
        <v>0.51707317073170733</v>
      </c>
      <c r="F15" s="107">
        <v>8</v>
      </c>
      <c r="G15" s="42">
        <f t="shared" si="0"/>
        <v>3.9024390243902439E-2</v>
      </c>
      <c r="H15" s="107">
        <v>76</v>
      </c>
      <c r="I15" s="42">
        <f t="shared" si="1"/>
        <v>0.37073170731707317</v>
      </c>
      <c r="J15" s="114">
        <f t="shared" si="2"/>
        <v>0.92682926829268297</v>
      </c>
      <c r="K15" s="517">
        <v>15</v>
      </c>
      <c r="L15" s="843">
        <f t="shared" si="3"/>
        <v>7.3170731707317069E-2</v>
      </c>
      <c r="M15" s="121"/>
      <c r="N15" s="357"/>
    </row>
    <row r="16" spans="1:17" x14ac:dyDescent="0.25">
      <c r="A16" s="90"/>
      <c r="B16" s="192" t="s">
        <v>56</v>
      </c>
      <c r="C16" s="107">
        <v>148</v>
      </c>
      <c r="D16" s="107">
        <v>85</v>
      </c>
      <c r="E16" s="513">
        <f t="shared" si="4"/>
        <v>0.57432432432432434</v>
      </c>
      <c r="F16" s="107">
        <v>2</v>
      </c>
      <c r="G16" s="42">
        <f t="shared" si="0"/>
        <v>1.3513513513513514E-2</v>
      </c>
      <c r="H16" s="107">
        <v>59</v>
      </c>
      <c r="I16" s="42">
        <f t="shared" si="1"/>
        <v>0.39864864864864863</v>
      </c>
      <c r="J16" s="114">
        <f t="shared" si="2"/>
        <v>0.9864864864864864</v>
      </c>
      <c r="K16" s="517">
        <v>2</v>
      </c>
      <c r="L16" s="843">
        <f t="shared" si="3"/>
        <v>1.3513513513513514E-2</v>
      </c>
      <c r="M16" s="269"/>
      <c r="N16" s="791"/>
    </row>
    <row r="17" spans="1:26" x14ac:dyDescent="0.25">
      <c r="A17" s="90"/>
      <c r="B17" s="192" t="s">
        <v>57</v>
      </c>
      <c r="C17" s="107">
        <v>66</v>
      </c>
      <c r="D17" s="107">
        <v>53</v>
      </c>
      <c r="E17" s="513">
        <f t="shared" si="4"/>
        <v>0.80303030303030298</v>
      </c>
      <c r="F17" s="107">
        <v>0</v>
      </c>
      <c r="G17" s="42">
        <f t="shared" si="0"/>
        <v>0</v>
      </c>
      <c r="H17" s="107">
        <v>13</v>
      </c>
      <c r="I17" s="42">
        <f t="shared" si="1"/>
        <v>0.19696969696969696</v>
      </c>
      <c r="J17" s="114">
        <f t="shared" si="2"/>
        <v>1</v>
      </c>
      <c r="K17" s="517">
        <v>0</v>
      </c>
      <c r="L17" s="843">
        <f t="shared" si="3"/>
        <v>0</v>
      </c>
      <c r="M17" s="121" t="s">
        <v>33</v>
      </c>
      <c r="N17" s="358" t="s">
        <v>33</v>
      </c>
    </row>
    <row r="18" spans="1:26" x14ac:dyDescent="0.25">
      <c r="A18" s="90"/>
      <c r="B18" s="192" t="s">
        <v>58</v>
      </c>
      <c r="C18" s="107">
        <v>124</v>
      </c>
      <c r="D18" s="107">
        <v>35</v>
      </c>
      <c r="E18" s="513">
        <f t="shared" si="4"/>
        <v>0.28225806451612906</v>
      </c>
      <c r="F18" s="107">
        <v>2</v>
      </c>
      <c r="G18" s="42">
        <f t="shared" si="0"/>
        <v>1.6129032258064516E-2</v>
      </c>
      <c r="H18" s="107">
        <v>80</v>
      </c>
      <c r="I18" s="42">
        <f t="shared" si="1"/>
        <v>0.64516129032258063</v>
      </c>
      <c r="J18" s="114">
        <f t="shared" si="2"/>
        <v>0.94354838709677424</v>
      </c>
      <c r="K18" s="517">
        <v>7</v>
      </c>
      <c r="L18" s="843">
        <f t="shared" si="3"/>
        <v>5.6451612903225805E-2</v>
      </c>
      <c r="M18" s="121" t="s">
        <v>32</v>
      </c>
      <c r="N18" s="357" t="s">
        <v>32</v>
      </c>
    </row>
    <row r="19" spans="1:26" x14ac:dyDescent="0.25">
      <c r="A19" s="90"/>
      <c r="B19" s="192" t="s">
        <v>59</v>
      </c>
      <c r="C19" s="107">
        <v>203</v>
      </c>
      <c r="D19" s="107">
        <v>89</v>
      </c>
      <c r="E19" s="513">
        <f t="shared" si="4"/>
        <v>0.43842364532019706</v>
      </c>
      <c r="F19" s="107">
        <v>3</v>
      </c>
      <c r="G19" s="42">
        <f t="shared" si="0"/>
        <v>1.4778325123152709E-2</v>
      </c>
      <c r="H19" s="107">
        <v>111</v>
      </c>
      <c r="I19" s="42">
        <f t="shared" si="1"/>
        <v>0.54679802955665024</v>
      </c>
      <c r="J19" s="114">
        <f t="shared" si="2"/>
        <v>1</v>
      </c>
      <c r="K19" s="517">
        <v>0</v>
      </c>
      <c r="L19" s="843">
        <f t="shared" si="3"/>
        <v>0</v>
      </c>
      <c r="M19" s="121" t="s">
        <v>34</v>
      </c>
      <c r="N19" s="357" t="s">
        <v>32</v>
      </c>
    </row>
    <row r="20" spans="1:26" x14ac:dyDescent="0.25">
      <c r="A20" s="90"/>
      <c r="B20" s="192" t="s">
        <v>14</v>
      </c>
      <c r="C20" s="107">
        <v>54</v>
      </c>
      <c r="D20" s="107">
        <v>30</v>
      </c>
      <c r="E20" s="513">
        <f t="shared" si="4"/>
        <v>0.55555555555555558</v>
      </c>
      <c r="F20" s="107">
        <v>0</v>
      </c>
      <c r="G20" s="42">
        <f t="shared" si="0"/>
        <v>0</v>
      </c>
      <c r="H20" s="107">
        <v>23</v>
      </c>
      <c r="I20" s="42">
        <f t="shared" si="1"/>
        <v>0.42592592592592593</v>
      </c>
      <c r="J20" s="114">
        <f t="shared" si="2"/>
        <v>0.98148148148148151</v>
      </c>
      <c r="K20" s="517">
        <v>1</v>
      </c>
      <c r="L20" s="843">
        <f t="shared" si="3"/>
        <v>1.8518518518518517E-2</v>
      </c>
      <c r="M20" s="121"/>
      <c r="N20" s="357"/>
    </row>
    <row r="21" spans="1:26" x14ac:dyDescent="0.25">
      <c r="A21" s="90"/>
      <c r="B21" s="284" t="s">
        <v>523</v>
      </c>
      <c r="C21" s="212">
        <v>73</v>
      </c>
      <c r="D21" s="212">
        <v>53</v>
      </c>
      <c r="E21" s="316">
        <f t="shared" si="4"/>
        <v>0.72602739726027399</v>
      </c>
      <c r="F21" s="212">
        <v>0</v>
      </c>
      <c r="G21" s="279">
        <f t="shared" si="0"/>
        <v>0</v>
      </c>
      <c r="H21" s="212">
        <v>17</v>
      </c>
      <c r="I21" s="279">
        <f t="shared" si="1"/>
        <v>0.23287671232876711</v>
      </c>
      <c r="J21" s="531">
        <f t="shared" si="2"/>
        <v>0.95890410958904115</v>
      </c>
      <c r="K21" s="815">
        <v>3</v>
      </c>
      <c r="L21" s="844">
        <f t="shared" si="3"/>
        <v>4.1095890410958902E-2</v>
      </c>
      <c r="M21" s="210" t="s">
        <v>33</v>
      </c>
      <c r="N21" s="446" t="s">
        <v>213</v>
      </c>
    </row>
    <row r="22" spans="1:26" x14ac:dyDescent="0.25">
      <c r="A22" s="90"/>
      <c r="B22" s="331" t="s">
        <v>75</v>
      </c>
      <c r="C22" s="525">
        <f>SUM(C8:C21)</f>
        <v>1811</v>
      </c>
      <c r="D22" s="525">
        <f>SUM(D8:D21)</f>
        <v>973</v>
      </c>
      <c r="E22" s="526">
        <f t="shared" ref="E22" si="5">D22/C22</f>
        <v>0.53727222528989504</v>
      </c>
      <c r="F22" s="525">
        <f>SUM(F8:F21)</f>
        <v>23</v>
      </c>
      <c r="G22" s="115">
        <f t="shared" ref="G22:G23" si="6">F22/C22</f>
        <v>1.2700165654334622E-2</v>
      </c>
      <c r="H22" s="525">
        <f>SUM(H8:H21)</f>
        <v>750</v>
      </c>
      <c r="I22" s="115">
        <f t="shared" ref="I22:I23" si="7">H22/C22</f>
        <v>0.41413583655438985</v>
      </c>
      <c r="J22" s="533">
        <f t="shared" ref="J22" si="8">E22+G22+I22</f>
        <v>0.96410822749861946</v>
      </c>
      <c r="K22" s="845">
        <f>SUM(K8:K21)</f>
        <v>65</v>
      </c>
      <c r="L22" s="846">
        <f t="shared" ref="L22:L23" si="9">K22/C22</f>
        <v>3.5891772501380453E-2</v>
      </c>
      <c r="N22" s="67"/>
      <c r="P22" s="77"/>
      <c r="T22" s="77"/>
    </row>
    <row r="23" spans="1:26" x14ac:dyDescent="0.25">
      <c r="A23" s="103"/>
      <c r="B23" s="284" t="s">
        <v>81</v>
      </c>
      <c r="C23" s="535">
        <f>SUM(C22-(C21))</f>
        <v>1738</v>
      </c>
      <c r="D23" s="535">
        <f>SUM(D22-(D21))</f>
        <v>920</v>
      </c>
      <c r="E23" s="539">
        <f>D23/C23</f>
        <v>0.52934407364787117</v>
      </c>
      <c r="F23" s="535">
        <f>SUM(F22-(F21))</f>
        <v>23</v>
      </c>
      <c r="G23" s="279">
        <f t="shared" si="6"/>
        <v>1.3233601841196778E-2</v>
      </c>
      <c r="H23" s="535">
        <f>SUM(H22-(H21))</f>
        <v>733</v>
      </c>
      <c r="I23" s="279">
        <f t="shared" si="7"/>
        <v>0.42174913693901034</v>
      </c>
      <c r="J23" s="531">
        <f>E23+G23+I23</f>
        <v>0.96432681242807838</v>
      </c>
      <c r="K23" s="819">
        <f>SUM(K22-(K21))</f>
        <v>62</v>
      </c>
      <c r="L23" s="847">
        <f t="shared" si="9"/>
        <v>3.5673187571921748E-2</v>
      </c>
      <c r="N23" s="67"/>
      <c r="R23" s="77"/>
    </row>
    <row r="24" spans="1:26" x14ac:dyDescent="0.25">
      <c r="B24" s="69" t="s">
        <v>518</v>
      </c>
      <c r="N24" s="67"/>
      <c r="U24" s="77"/>
    </row>
    <row r="25" spans="1:26" x14ac:dyDescent="0.25">
      <c r="B25" s="69" t="s">
        <v>438</v>
      </c>
      <c r="N25" s="67"/>
      <c r="U25" s="77"/>
      <c r="Z25" s="77"/>
    </row>
    <row r="26" spans="1:26" x14ac:dyDescent="0.25">
      <c r="B26" s="90" t="s">
        <v>527</v>
      </c>
      <c r="N26" s="67"/>
    </row>
    <row r="27" spans="1:26" x14ac:dyDescent="0.25">
      <c r="B27" s="90" t="s">
        <v>271</v>
      </c>
      <c r="N27" s="67"/>
    </row>
    <row r="28" spans="1:26" x14ac:dyDescent="0.25">
      <c r="B28" s="90" t="s">
        <v>658</v>
      </c>
    </row>
    <row r="29" spans="1:26" x14ac:dyDescent="0.25">
      <c r="B29" s="801" t="s">
        <v>664</v>
      </c>
      <c r="C29" s="69" t="s">
        <v>663</v>
      </c>
    </row>
    <row r="30" spans="1:26" x14ac:dyDescent="0.25">
      <c r="B30" s="802" t="s">
        <v>665</v>
      </c>
      <c r="C30" s="69" t="s">
        <v>662</v>
      </c>
    </row>
    <row r="31" spans="1:26" x14ac:dyDescent="0.25">
      <c r="A31" s="90"/>
    </row>
    <row r="32" spans="1:26" ht="39.75" customHeight="1" x14ac:dyDescent="0.25">
      <c r="B32" s="966" t="s">
        <v>428</v>
      </c>
      <c r="C32" s="966"/>
      <c r="D32" s="966"/>
      <c r="E32" s="966"/>
      <c r="F32" s="966"/>
      <c r="G32" s="966"/>
      <c r="H32" s="966"/>
      <c r="I32" s="966"/>
      <c r="J32" s="966"/>
      <c r="K32" s="966"/>
      <c r="L32" s="966"/>
      <c r="M32" s="966"/>
      <c r="N32" s="966"/>
      <c r="O32" s="18"/>
      <c r="P32" s="18"/>
      <c r="Q32" s="68"/>
    </row>
    <row r="33" spans="2:20" x14ac:dyDescent="0.25">
      <c r="B33" s="22"/>
      <c r="C33" s="22"/>
      <c r="D33" s="22"/>
      <c r="E33" s="22"/>
      <c r="F33" s="22"/>
      <c r="G33" s="22"/>
      <c r="H33" s="22"/>
      <c r="I33" s="22"/>
      <c r="J33" s="22"/>
      <c r="K33" s="22"/>
      <c r="L33" s="22"/>
      <c r="M33" s="11"/>
      <c r="N33" s="11"/>
      <c r="O33" s="11"/>
      <c r="Q33" s="68"/>
    </row>
    <row r="34" spans="2:20" ht="15" customHeight="1" x14ac:dyDescent="0.25">
      <c r="B34" s="989" t="s">
        <v>60</v>
      </c>
      <c r="C34" s="976" t="s">
        <v>332</v>
      </c>
      <c r="D34" s="976" t="s">
        <v>587</v>
      </c>
      <c r="E34" s="976"/>
      <c r="F34" s="976" t="s">
        <v>47</v>
      </c>
      <c r="G34" s="976"/>
      <c r="H34" s="976"/>
      <c r="I34" s="976" t="s">
        <v>31</v>
      </c>
      <c r="J34" s="976"/>
      <c r="K34" s="976"/>
      <c r="L34" s="976" t="s">
        <v>16</v>
      </c>
      <c r="M34" s="976"/>
      <c r="N34" s="976"/>
      <c r="O34" s="1072" t="s">
        <v>481</v>
      </c>
      <c r="P34" s="1085"/>
      <c r="Q34" s="1073"/>
    </row>
    <row r="35" spans="2:20" ht="24" customHeight="1" x14ac:dyDescent="0.25">
      <c r="B35" s="990"/>
      <c r="C35" s="981"/>
      <c r="D35" s="981"/>
      <c r="E35" s="981"/>
      <c r="F35" s="977" t="s">
        <v>46</v>
      </c>
      <c r="G35" s="977"/>
      <c r="H35" s="180" t="s">
        <v>77</v>
      </c>
      <c r="I35" s="977" t="s">
        <v>15</v>
      </c>
      <c r="J35" s="977"/>
      <c r="K35" s="180" t="s">
        <v>77</v>
      </c>
      <c r="L35" s="977" t="s">
        <v>17</v>
      </c>
      <c r="M35" s="977"/>
      <c r="N35" s="180" t="s">
        <v>77</v>
      </c>
      <c r="O35" s="1086"/>
      <c r="P35" s="1087"/>
      <c r="Q35" s="1081"/>
    </row>
    <row r="36" spans="2:20" x14ac:dyDescent="0.25">
      <c r="B36" s="965"/>
      <c r="C36" s="977"/>
      <c r="D36" s="186" t="s">
        <v>5</v>
      </c>
      <c r="E36" s="186" t="s">
        <v>50</v>
      </c>
      <c r="F36" s="180" t="s">
        <v>5</v>
      </c>
      <c r="G36" s="180" t="s">
        <v>6</v>
      </c>
      <c r="H36" s="180"/>
      <c r="I36" s="180" t="s">
        <v>5</v>
      </c>
      <c r="J36" s="180" t="s">
        <v>6</v>
      </c>
      <c r="K36" s="180"/>
      <c r="L36" s="180" t="s">
        <v>5</v>
      </c>
      <c r="M36" s="180" t="s">
        <v>6</v>
      </c>
      <c r="N36" s="180"/>
      <c r="O36" s="444" t="s">
        <v>440</v>
      </c>
      <c r="P36" s="444" t="s">
        <v>441</v>
      </c>
      <c r="Q36" s="349" t="s">
        <v>442</v>
      </c>
      <c r="R36" s="100"/>
      <c r="T36" s="100"/>
    </row>
    <row r="37" spans="2:20" x14ac:dyDescent="0.25">
      <c r="B37" s="281" t="s">
        <v>7</v>
      </c>
      <c r="C37" s="107">
        <v>64</v>
      </c>
      <c r="D37" s="107">
        <v>1</v>
      </c>
      <c r="E37" s="325">
        <f>D37/C37</f>
        <v>1.5625E-2</v>
      </c>
      <c r="F37" s="107">
        <v>40</v>
      </c>
      <c r="G37" s="523">
        <f t="shared" ref="G37:G51" si="10">F37/$C37</f>
        <v>0.625</v>
      </c>
      <c r="H37" s="320"/>
      <c r="I37" s="107">
        <v>55</v>
      </c>
      <c r="J37" s="523">
        <f t="shared" ref="J37:J52" si="11">I37/$C37</f>
        <v>0.859375</v>
      </c>
      <c r="K37" s="320" t="s">
        <v>20</v>
      </c>
      <c r="L37" s="107">
        <v>41</v>
      </c>
      <c r="M37" s="523">
        <f t="shared" ref="M37:M52" si="12">L37/$C37</f>
        <v>0.640625</v>
      </c>
      <c r="N37" s="320"/>
      <c r="O37" s="445"/>
      <c r="P37" s="358" t="s">
        <v>33</v>
      </c>
      <c r="Q37" s="350"/>
      <c r="R37" s="99"/>
      <c r="T37" s="99"/>
    </row>
    <row r="38" spans="2:20" x14ac:dyDescent="0.25">
      <c r="B38" s="192" t="s">
        <v>8</v>
      </c>
      <c r="C38" s="107">
        <v>47</v>
      </c>
      <c r="D38" s="107">
        <v>0</v>
      </c>
      <c r="E38" s="317">
        <f>D38/C38</f>
        <v>0</v>
      </c>
      <c r="F38" s="107">
        <v>22</v>
      </c>
      <c r="G38" s="513">
        <f t="shared" si="10"/>
        <v>0.46808510638297873</v>
      </c>
      <c r="H38" s="121"/>
      <c r="I38" s="107">
        <v>26</v>
      </c>
      <c r="J38" s="513">
        <f t="shared" si="11"/>
        <v>0.55319148936170215</v>
      </c>
      <c r="K38" s="121" t="s">
        <v>435</v>
      </c>
      <c r="L38" s="107">
        <v>26</v>
      </c>
      <c r="M38" s="513">
        <f t="shared" si="12"/>
        <v>0.55319148936170215</v>
      </c>
      <c r="N38" s="121"/>
      <c r="O38" s="394" t="s">
        <v>34</v>
      </c>
      <c r="P38" s="394" t="s">
        <v>34</v>
      </c>
      <c r="Q38" s="348" t="s">
        <v>34</v>
      </c>
      <c r="R38" s="99"/>
      <c r="T38" s="99"/>
    </row>
    <row r="39" spans="2:20" x14ac:dyDescent="0.25">
      <c r="B39" s="192" t="s">
        <v>9</v>
      </c>
      <c r="C39" s="107">
        <v>67</v>
      </c>
      <c r="D39" s="107">
        <v>0</v>
      </c>
      <c r="E39" s="317">
        <f>D39/C39</f>
        <v>0</v>
      </c>
      <c r="F39" s="107">
        <v>44</v>
      </c>
      <c r="G39" s="513">
        <f t="shared" si="10"/>
        <v>0.65671641791044777</v>
      </c>
      <c r="H39" s="121"/>
      <c r="I39" s="107">
        <v>49</v>
      </c>
      <c r="J39" s="513">
        <f t="shared" si="11"/>
        <v>0.73134328358208955</v>
      </c>
      <c r="K39" s="121"/>
      <c r="L39" s="107">
        <v>48</v>
      </c>
      <c r="M39" s="513">
        <f t="shared" si="12"/>
        <v>0.71641791044776115</v>
      </c>
      <c r="N39" s="121"/>
      <c r="O39" s="445"/>
      <c r="P39" s="445"/>
      <c r="Q39" s="350"/>
    </row>
    <row r="40" spans="2:20" x14ac:dyDescent="0.25">
      <c r="B40" s="192" t="s">
        <v>10</v>
      </c>
      <c r="C40" s="107">
        <v>58</v>
      </c>
      <c r="D40" s="107">
        <v>1</v>
      </c>
      <c r="E40" s="317">
        <f t="shared" ref="E40:E50" si="13">D40/C40</f>
        <v>1.7241379310344827E-2</v>
      </c>
      <c r="F40" s="107">
        <v>36</v>
      </c>
      <c r="G40" s="513">
        <f t="shared" si="10"/>
        <v>0.62068965517241381</v>
      </c>
      <c r="H40" s="121"/>
      <c r="I40" s="107">
        <v>42</v>
      </c>
      <c r="J40" s="513">
        <f t="shared" si="11"/>
        <v>0.72413793103448276</v>
      </c>
      <c r="K40" s="121"/>
      <c r="L40" s="107">
        <v>41</v>
      </c>
      <c r="M40" s="513">
        <f t="shared" si="12"/>
        <v>0.7068965517241379</v>
      </c>
      <c r="N40" s="121"/>
      <c r="O40" s="445"/>
      <c r="P40" s="445"/>
      <c r="Q40" s="350"/>
    </row>
    <row r="41" spans="2:20" x14ac:dyDescent="0.25">
      <c r="B41" s="192" t="s">
        <v>11</v>
      </c>
      <c r="C41" s="107">
        <v>137</v>
      </c>
      <c r="D41" s="107">
        <v>0</v>
      </c>
      <c r="E41" s="317">
        <f t="shared" si="13"/>
        <v>0</v>
      </c>
      <c r="F41" s="107">
        <v>99</v>
      </c>
      <c r="G41" s="513">
        <f t="shared" si="10"/>
        <v>0.72262773722627738</v>
      </c>
      <c r="H41" s="121" t="s">
        <v>33</v>
      </c>
      <c r="I41" s="107">
        <v>119</v>
      </c>
      <c r="J41" s="513">
        <f t="shared" si="11"/>
        <v>0.86861313868613144</v>
      </c>
      <c r="K41" s="121" t="s">
        <v>33</v>
      </c>
      <c r="L41" s="107">
        <v>107</v>
      </c>
      <c r="M41" s="513">
        <f t="shared" si="12"/>
        <v>0.78102189781021902</v>
      </c>
      <c r="N41" s="121" t="s">
        <v>33</v>
      </c>
      <c r="O41" s="445"/>
      <c r="P41" s="395" t="s">
        <v>434</v>
      </c>
      <c r="Q41" s="350"/>
    </row>
    <row r="42" spans="2:20" x14ac:dyDescent="0.25">
      <c r="B42" s="192" t="s">
        <v>396</v>
      </c>
      <c r="C42" s="107">
        <v>76</v>
      </c>
      <c r="D42" s="107">
        <v>0</v>
      </c>
      <c r="E42" s="317">
        <f t="shared" si="13"/>
        <v>0</v>
      </c>
      <c r="F42" s="107">
        <v>51</v>
      </c>
      <c r="G42" s="513">
        <f t="shared" si="10"/>
        <v>0.67105263157894735</v>
      </c>
      <c r="H42" s="270"/>
      <c r="I42" s="107">
        <v>60</v>
      </c>
      <c r="J42" s="513">
        <f t="shared" si="11"/>
        <v>0.78947368421052633</v>
      </c>
      <c r="K42" s="270"/>
      <c r="L42" s="107">
        <v>55</v>
      </c>
      <c r="M42" s="513">
        <f t="shared" si="12"/>
        <v>0.72368421052631582</v>
      </c>
      <c r="N42" s="270"/>
      <c r="O42" s="445"/>
      <c r="P42" s="445"/>
      <c r="Q42" s="350"/>
    </row>
    <row r="43" spans="2:20" x14ac:dyDescent="0.25">
      <c r="B43" s="192" t="s">
        <v>55</v>
      </c>
      <c r="C43" s="107">
        <v>73</v>
      </c>
      <c r="D43" s="107">
        <v>30</v>
      </c>
      <c r="E43" s="317">
        <f t="shared" si="13"/>
        <v>0.41095890410958902</v>
      </c>
      <c r="F43" s="107">
        <v>33</v>
      </c>
      <c r="G43" s="513">
        <f t="shared" si="10"/>
        <v>0.45205479452054792</v>
      </c>
      <c r="H43" s="121" t="s">
        <v>435</v>
      </c>
      <c r="I43" s="107">
        <v>51</v>
      </c>
      <c r="J43" s="513">
        <f t="shared" si="11"/>
        <v>0.69863013698630139</v>
      </c>
      <c r="K43" s="121"/>
      <c r="L43" s="107">
        <v>42</v>
      </c>
      <c r="M43" s="513">
        <f t="shared" si="12"/>
        <v>0.57534246575342463</v>
      </c>
      <c r="N43" s="121"/>
      <c r="O43" s="394" t="s">
        <v>34</v>
      </c>
      <c r="P43" s="445"/>
      <c r="Q43" s="348" t="s">
        <v>34</v>
      </c>
    </row>
    <row r="44" spans="2:20" x14ac:dyDescent="0.25">
      <c r="B44" s="192" t="s">
        <v>13</v>
      </c>
      <c r="C44" s="107">
        <v>106</v>
      </c>
      <c r="D44" s="107">
        <v>8</v>
      </c>
      <c r="E44" s="317">
        <f t="shared" si="13"/>
        <v>7.5471698113207544E-2</v>
      </c>
      <c r="F44" s="107">
        <v>47</v>
      </c>
      <c r="G44" s="513">
        <f t="shared" si="10"/>
        <v>0.44339622641509435</v>
      </c>
      <c r="H44" s="121" t="s">
        <v>435</v>
      </c>
      <c r="I44" s="107">
        <v>63</v>
      </c>
      <c r="J44" s="513">
        <f t="shared" si="11"/>
        <v>0.59433962264150941</v>
      </c>
      <c r="K44" s="121" t="s">
        <v>34</v>
      </c>
      <c r="L44" s="107">
        <v>70</v>
      </c>
      <c r="M44" s="513">
        <f t="shared" si="12"/>
        <v>0.660377358490566</v>
      </c>
      <c r="N44" s="121"/>
      <c r="O44" s="394" t="s">
        <v>34</v>
      </c>
      <c r="P44" s="392" t="s">
        <v>32</v>
      </c>
      <c r="Q44" s="350"/>
    </row>
    <row r="45" spans="2:20" x14ac:dyDescent="0.25">
      <c r="B45" s="192" t="s">
        <v>56</v>
      </c>
      <c r="C45" s="107">
        <v>85</v>
      </c>
      <c r="D45" s="107">
        <v>0</v>
      </c>
      <c r="E45" s="317">
        <f t="shared" si="13"/>
        <v>0</v>
      </c>
      <c r="F45" s="107">
        <v>47</v>
      </c>
      <c r="G45" s="513">
        <f t="shared" si="10"/>
        <v>0.55294117647058827</v>
      </c>
      <c r="H45" s="269"/>
      <c r="I45" s="107">
        <v>64</v>
      </c>
      <c r="J45" s="513">
        <f t="shared" si="11"/>
        <v>0.75294117647058822</v>
      </c>
      <c r="K45" s="269"/>
      <c r="L45" s="107">
        <v>53</v>
      </c>
      <c r="M45" s="513">
        <f t="shared" si="12"/>
        <v>0.62352941176470589</v>
      </c>
      <c r="N45" s="269"/>
      <c r="O45" s="445"/>
      <c r="P45" s="445"/>
      <c r="Q45" s="350"/>
    </row>
    <row r="46" spans="2:20" x14ac:dyDescent="0.25">
      <c r="B46" s="192" t="s">
        <v>57</v>
      </c>
      <c r="C46" s="107">
        <v>53</v>
      </c>
      <c r="D46" s="107">
        <v>1</v>
      </c>
      <c r="E46" s="317">
        <f t="shared" si="13"/>
        <v>1.8867924528301886E-2</v>
      </c>
      <c r="F46" s="107">
        <v>30</v>
      </c>
      <c r="G46" s="513">
        <f t="shared" si="10"/>
        <v>0.56603773584905659</v>
      </c>
      <c r="H46" s="121"/>
      <c r="I46" s="107">
        <v>39</v>
      </c>
      <c r="J46" s="513">
        <f t="shared" si="11"/>
        <v>0.73584905660377353</v>
      </c>
      <c r="K46" s="121"/>
      <c r="L46" s="107">
        <v>31</v>
      </c>
      <c r="M46" s="513">
        <f t="shared" si="12"/>
        <v>0.58490566037735847</v>
      </c>
      <c r="N46" s="121"/>
      <c r="O46" s="445"/>
      <c r="P46" s="445"/>
      <c r="Q46" s="350"/>
    </row>
    <row r="47" spans="2:20" x14ac:dyDescent="0.25">
      <c r="B47" s="192" t="s">
        <v>398</v>
      </c>
      <c r="C47" s="107">
        <v>35</v>
      </c>
      <c r="D47" s="107">
        <v>0</v>
      </c>
      <c r="E47" s="317">
        <f t="shared" si="13"/>
        <v>0</v>
      </c>
      <c r="F47" s="107">
        <v>13</v>
      </c>
      <c r="G47" s="513">
        <f t="shared" si="10"/>
        <v>0.37142857142857144</v>
      </c>
      <c r="H47" s="121" t="s">
        <v>34</v>
      </c>
      <c r="I47" s="107">
        <v>22</v>
      </c>
      <c r="J47" s="513">
        <f t="shared" si="11"/>
        <v>0.62857142857142856</v>
      </c>
      <c r="K47" s="121"/>
      <c r="L47" s="107">
        <v>14</v>
      </c>
      <c r="M47" s="513">
        <f t="shared" si="12"/>
        <v>0.4</v>
      </c>
      <c r="N47" s="121" t="s">
        <v>34</v>
      </c>
      <c r="O47" s="445"/>
      <c r="P47" s="445"/>
      <c r="Q47" s="350"/>
    </row>
    <row r="48" spans="2:20" x14ac:dyDescent="0.25">
      <c r="B48" s="192" t="s">
        <v>59</v>
      </c>
      <c r="C48" s="107">
        <v>89</v>
      </c>
      <c r="D48" s="107">
        <v>26</v>
      </c>
      <c r="E48" s="317">
        <f t="shared" si="13"/>
        <v>0.29213483146067415</v>
      </c>
      <c r="F48" s="107">
        <v>47</v>
      </c>
      <c r="G48" s="513">
        <f t="shared" si="10"/>
        <v>0.5280898876404494</v>
      </c>
      <c r="H48" s="121"/>
      <c r="I48" s="107">
        <v>58</v>
      </c>
      <c r="J48" s="513">
        <f t="shared" si="11"/>
        <v>0.651685393258427</v>
      </c>
      <c r="K48" s="121"/>
      <c r="L48" s="107">
        <v>50</v>
      </c>
      <c r="M48" s="513">
        <f t="shared" si="12"/>
        <v>0.5617977528089888</v>
      </c>
      <c r="N48" s="121"/>
      <c r="O48" s="445"/>
      <c r="P48" s="392" t="s">
        <v>435</v>
      </c>
      <c r="Q48" s="350"/>
    </row>
    <row r="49" spans="2:19" x14ac:dyDescent="0.25">
      <c r="B49" s="192" t="s">
        <v>14</v>
      </c>
      <c r="C49" s="107">
        <v>30</v>
      </c>
      <c r="D49" s="107">
        <v>30</v>
      </c>
      <c r="E49" s="317">
        <f t="shared" si="13"/>
        <v>1</v>
      </c>
      <c r="F49" s="107">
        <v>19</v>
      </c>
      <c r="G49" s="513">
        <f t="shared" si="10"/>
        <v>0.6333333333333333</v>
      </c>
      <c r="H49" s="121"/>
      <c r="I49" s="107">
        <v>21</v>
      </c>
      <c r="J49" s="513">
        <f t="shared" si="11"/>
        <v>0.7</v>
      </c>
      <c r="K49" s="121"/>
      <c r="L49" s="107">
        <v>21</v>
      </c>
      <c r="M49" s="513">
        <f t="shared" si="12"/>
        <v>0.7</v>
      </c>
      <c r="N49" s="121"/>
      <c r="O49" s="445"/>
      <c r="P49" s="394"/>
      <c r="Q49" s="350"/>
    </row>
    <row r="50" spans="2:19" x14ac:dyDescent="0.25">
      <c r="B50" s="284" t="s">
        <v>523</v>
      </c>
      <c r="C50" s="107">
        <v>53</v>
      </c>
      <c r="D50" s="107">
        <v>6</v>
      </c>
      <c r="E50" s="319">
        <f t="shared" si="13"/>
        <v>0.11320754716981132</v>
      </c>
      <c r="F50" s="107">
        <v>30</v>
      </c>
      <c r="G50" s="316">
        <f t="shared" si="10"/>
        <v>0.56603773584905659</v>
      </c>
      <c r="H50" s="210"/>
      <c r="I50" s="107">
        <v>40</v>
      </c>
      <c r="J50" s="316">
        <f t="shared" si="11"/>
        <v>0.75471698113207553</v>
      </c>
      <c r="K50" s="210"/>
      <c r="L50" s="107">
        <v>32</v>
      </c>
      <c r="M50" s="316">
        <f t="shared" si="12"/>
        <v>0.60377358490566035</v>
      </c>
      <c r="N50" s="210"/>
      <c r="O50" s="446" t="s">
        <v>213</v>
      </c>
      <c r="P50" s="446" t="s">
        <v>213</v>
      </c>
      <c r="Q50" s="446" t="s">
        <v>213</v>
      </c>
    </row>
    <row r="51" spans="2:19" x14ac:dyDescent="0.25">
      <c r="B51" s="322" t="s">
        <v>75</v>
      </c>
      <c r="C51" s="605">
        <f>SUM(C37:C50)</f>
        <v>973</v>
      </c>
      <c r="D51" s="605">
        <f>SUM(D37:D50)</f>
        <v>103</v>
      </c>
      <c r="E51" s="115">
        <f>D51/$C51</f>
        <v>0.10585817060637205</v>
      </c>
      <c r="F51" s="605">
        <f>SUM(F37:F50)</f>
        <v>558</v>
      </c>
      <c r="G51" s="115">
        <f t="shared" si="10"/>
        <v>0.57348406988694756</v>
      </c>
      <c r="H51" s="115"/>
      <c r="I51" s="605">
        <f>SUM(I37:I50)</f>
        <v>709</v>
      </c>
      <c r="J51" s="115">
        <f t="shared" si="11"/>
        <v>0.72867420349434742</v>
      </c>
      <c r="K51" s="115"/>
      <c r="L51" s="605">
        <f>SUM(L37:L50)</f>
        <v>631</v>
      </c>
      <c r="M51" s="527">
        <f t="shared" si="12"/>
        <v>0.64850976361767732</v>
      </c>
      <c r="N51" s="67"/>
    </row>
    <row r="52" spans="2:19" x14ac:dyDescent="0.25">
      <c r="B52" s="284" t="s">
        <v>81</v>
      </c>
      <c r="C52" s="535">
        <f>(C51-C42-C47-C50)</f>
        <v>809</v>
      </c>
      <c r="D52" s="535">
        <f>(D51-D42-D47-D50)</f>
        <v>97</v>
      </c>
      <c r="E52" s="279">
        <f>D52/$C52</f>
        <v>0.11990111248454882</v>
      </c>
      <c r="F52" s="535">
        <f>(F51-F42-F47-F50)</f>
        <v>464</v>
      </c>
      <c r="G52" s="571">
        <f>F52/$C52</f>
        <v>0.57354758961681085</v>
      </c>
      <c r="H52" s="279"/>
      <c r="I52" s="535">
        <f>(I51-I42-I47-I50)</f>
        <v>587</v>
      </c>
      <c r="J52" s="571">
        <f t="shared" si="11"/>
        <v>0.72558714462299134</v>
      </c>
      <c r="K52" s="279"/>
      <c r="L52" s="535">
        <f>(L51-L42-L47-L50)</f>
        <v>530</v>
      </c>
      <c r="M52" s="655">
        <f t="shared" si="12"/>
        <v>0.6551297898640297</v>
      </c>
      <c r="N52" s="67"/>
      <c r="Q52" s="77"/>
    </row>
    <row r="53" spans="2:19" ht="15" customHeight="1" x14ac:dyDescent="0.25">
      <c r="B53" s="337" t="s">
        <v>520</v>
      </c>
      <c r="C53" s="337"/>
      <c r="D53" s="337"/>
      <c r="E53" s="337"/>
      <c r="F53" s="337"/>
      <c r="G53" s="337"/>
      <c r="H53" s="337"/>
      <c r="I53" s="337"/>
      <c r="J53" s="337"/>
      <c r="K53" s="337"/>
      <c r="L53" s="337"/>
      <c r="M53" s="337"/>
      <c r="N53" s="24"/>
      <c r="O53" s="24"/>
      <c r="P53" s="24"/>
      <c r="Q53" s="83"/>
    </row>
    <row r="54" spans="2:19" x14ac:dyDescent="0.25">
      <c r="B54" s="90" t="s">
        <v>438</v>
      </c>
      <c r="C54" s="197"/>
      <c r="D54" s="197"/>
      <c r="E54" s="197"/>
      <c r="F54" s="197"/>
      <c r="G54" s="197"/>
      <c r="H54" s="197"/>
      <c r="I54" s="197"/>
      <c r="J54" s="197"/>
      <c r="K54" s="197"/>
      <c r="L54" s="197"/>
      <c r="M54" s="197"/>
      <c r="N54" s="197"/>
      <c r="O54" s="197"/>
      <c r="P54" s="197"/>
      <c r="Q54" s="83"/>
      <c r="S54" s="77"/>
    </row>
    <row r="55" spans="2:19" ht="15" customHeight="1" x14ac:dyDescent="0.25">
      <c r="B55" s="90" t="s">
        <v>589</v>
      </c>
      <c r="C55" s="90"/>
      <c r="D55" s="90"/>
      <c r="E55" s="90"/>
      <c r="F55" s="90"/>
      <c r="G55" s="90"/>
      <c r="H55" s="90"/>
      <c r="I55" s="90"/>
      <c r="J55" s="90"/>
      <c r="K55" s="90"/>
      <c r="L55" s="90"/>
      <c r="M55" s="90"/>
      <c r="N55" s="90"/>
      <c r="O55" s="197"/>
      <c r="P55" s="308"/>
      <c r="Q55" s="83"/>
    </row>
    <row r="56" spans="2:19" x14ac:dyDescent="0.25">
      <c r="B56" s="90" t="s">
        <v>659</v>
      </c>
      <c r="J56" s="67"/>
      <c r="N56" s="67"/>
      <c r="Q56" s="83"/>
    </row>
    <row r="57" spans="2:19" x14ac:dyDescent="0.25">
      <c r="B57" s="801" t="s">
        <v>664</v>
      </c>
      <c r="C57" s="69" t="s">
        <v>663</v>
      </c>
      <c r="J57" s="67"/>
      <c r="N57" s="67"/>
      <c r="Q57" s="83"/>
    </row>
    <row r="58" spans="2:19" x14ac:dyDescent="0.25">
      <c r="B58" s="802" t="s">
        <v>665</v>
      </c>
      <c r="C58" s="69" t="s">
        <v>662</v>
      </c>
      <c r="J58" s="67"/>
      <c r="N58" s="67"/>
      <c r="Q58" s="83"/>
    </row>
    <row r="59" spans="2:19" x14ac:dyDescent="0.25">
      <c r="B59" s="972"/>
      <c r="C59" s="972"/>
      <c r="D59" s="972"/>
      <c r="E59" s="972"/>
      <c r="F59" s="972"/>
      <c r="G59" s="972"/>
      <c r="H59" s="972"/>
      <c r="I59" s="972"/>
      <c r="J59" s="972"/>
      <c r="K59" s="972"/>
      <c r="L59" s="972"/>
      <c r="M59" s="972"/>
      <c r="N59" s="972"/>
      <c r="O59" s="972"/>
      <c r="Q59" s="83"/>
    </row>
    <row r="60" spans="2:19" ht="34.5" customHeight="1" x14ac:dyDescent="0.25">
      <c r="B60" s="966" t="s">
        <v>429</v>
      </c>
      <c r="C60" s="966"/>
      <c r="D60" s="966"/>
      <c r="E60" s="966"/>
      <c r="F60" s="966"/>
      <c r="G60" s="966"/>
      <c r="H60" s="966"/>
      <c r="I60" s="966"/>
      <c r="J60" s="966"/>
      <c r="K60" s="966"/>
      <c r="L60" s="18"/>
      <c r="M60" s="18"/>
      <c r="N60" s="18"/>
      <c r="O60" s="18"/>
    </row>
    <row r="61" spans="2:19" ht="15" customHeight="1" x14ac:dyDescent="0.25">
      <c r="B61" s="283"/>
      <c r="C61" s="283"/>
      <c r="D61" s="283"/>
      <c r="E61" s="283"/>
      <c r="F61" s="283"/>
      <c r="G61" s="283"/>
      <c r="H61" s="283"/>
      <c r="I61" s="283"/>
      <c r="J61" s="283"/>
      <c r="K61" s="283"/>
      <c r="N61" s="67"/>
    </row>
    <row r="62" spans="2:19" ht="19.5" customHeight="1" x14ac:dyDescent="0.25">
      <c r="B62" s="989" t="s">
        <v>44</v>
      </c>
      <c r="C62" s="976" t="s">
        <v>784</v>
      </c>
      <c r="D62" s="976" t="s">
        <v>787</v>
      </c>
      <c r="E62" s="976"/>
      <c r="F62" s="976" t="s">
        <v>47</v>
      </c>
      <c r="G62" s="976"/>
      <c r="H62" s="976" t="s">
        <v>31</v>
      </c>
      <c r="I62" s="976"/>
      <c r="J62" s="976" t="s">
        <v>16</v>
      </c>
      <c r="K62" s="980"/>
      <c r="N62" s="67"/>
    </row>
    <row r="63" spans="2:19" ht="25.5" customHeight="1" x14ac:dyDescent="0.25">
      <c r="B63" s="990"/>
      <c r="C63" s="977"/>
      <c r="D63" s="977"/>
      <c r="E63" s="977"/>
      <c r="F63" s="977" t="s">
        <v>46</v>
      </c>
      <c r="G63" s="977"/>
      <c r="H63" s="977" t="s">
        <v>15</v>
      </c>
      <c r="I63" s="977"/>
      <c r="J63" s="977" t="s">
        <v>17</v>
      </c>
      <c r="K63" s="992"/>
      <c r="N63" s="67"/>
    </row>
    <row r="64" spans="2:19" x14ac:dyDescent="0.25">
      <c r="B64" s="965"/>
      <c r="C64" s="186" t="s">
        <v>5</v>
      </c>
      <c r="D64" s="186" t="s">
        <v>5</v>
      </c>
      <c r="E64" s="186" t="s">
        <v>6</v>
      </c>
      <c r="F64" s="180" t="s">
        <v>5</v>
      </c>
      <c r="G64" s="180" t="s">
        <v>6</v>
      </c>
      <c r="H64" s="180" t="s">
        <v>5</v>
      </c>
      <c r="I64" s="180" t="s">
        <v>6</v>
      </c>
      <c r="J64" s="180" t="s">
        <v>5</v>
      </c>
      <c r="K64" s="181" t="s">
        <v>6</v>
      </c>
      <c r="N64" s="67"/>
    </row>
    <row r="65" spans="2:20" x14ac:dyDescent="0.25">
      <c r="B65" s="246" t="s">
        <v>106</v>
      </c>
      <c r="C65" s="107">
        <v>983</v>
      </c>
      <c r="D65" s="107">
        <v>520</v>
      </c>
      <c r="E65" s="522">
        <f>D65/C65</f>
        <v>0.52899287894201419</v>
      </c>
      <c r="F65" s="107">
        <v>362</v>
      </c>
      <c r="G65" s="259">
        <f>F65/$D65</f>
        <v>0.69615384615384612</v>
      </c>
      <c r="H65" s="107">
        <v>386</v>
      </c>
      <c r="I65" s="259">
        <f>H65/$D65</f>
        <v>0.74230769230769234</v>
      </c>
      <c r="J65" s="121">
        <v>402</v>
      </c>
      <c r="K65" s="282">
        <f>J65/$D65</f>
        <v>0.77307692307692311</v>
      </c>
      <c r="N65" s="67"/>
    </row>
    <row r="66" spans="2:20" x14ac:dyDescent="0.25">
      <c r="B66" s="117" t="s">
        <v>107</v>
      </c>
      <c r="C66" s="107">
        <v>587</v>
      </c>
      <c r="D66" s="107">
        <v>336</v>
      </c>
      <c r="E66" s="524">
        <f>D66/C66</f>
        <v>0.57240204429301533</v>
      </c>
      <c r="F66" s="107">
        <v>160</v>
      </c>
      <c r="G66" s="42">
        <f>F66/$D66</f>
        <v>0.47619047619047616</v>
      </c>
      <c r="H66" s="107">
        <v>246</v>
      </c>
      <c r="I66" s="42">
        <f>H66/$D66</f>
        <v>0.7321428571428571</v>
      </c>
      <c r="J66" s="121">
        <v>184</v>
      </c>
      <c r="K66" s="35">
        <f>J66/$D66</f>
        <v>0.54761904761904767</v>
      </c>
      <c r="N66" s="67"/>
    </row>
    <row r="67" spans="2:20" x14ac:dyDescent="0.25">
      <c r="B67" s="117" t="s">
        <v>108</v>
      </c>
      <c r="C67" s="107">
        <v>241</v>
      </c>
      <c r="D67" s="107">
        <v>117</v>
      </c>
      <c r="E67" s="524">
        <f>D67/C67</f>
        <v>0.48547717842323651</v>
      </c>
      <c r="F67" s="107">
        <v>36</v>
      </c>
      <c r="G67" s="42">
        <f>F67/$D67</f>
        <v>0.30769230769230771</v>
      </c>
      <c r="H67" s="107">
        <v>77</v>
      </c>
      <c r="I67" s="42">
        <f>H67/$D67</f>
        <v>0.65811965811965811</v>
      </c>
      <c r="J67" s="121">
        <v>45</v>
      </c>
      <c r="K67" s="35">
        <f>J67/$D67</f>
        <v>0.38461538461538464</v>
      </c>
      <c r="N67" s="67"/>
    </row>
    <row r="68" spans="2:20" x14ac:dyDescent="0.25">
      <c r="B68" s="280" t="s">
        <v>75</v>
      </c>
      <c r="C68" s="511">
        <f>SUM(C65:C67)</f>
        <v>1811</v>
      </c>
      <c r="D68" s="511">
        <f>SUM(D65:D67)</f>
        <v>973</v>
      </c>
      <c r="E68" s="607">
        <f>D68/C68</f>
        <v>0.53727222528989504</v>
      </c>
      <c r="F68" s="595">
        <f>SUM(F65:F67)</f>
        <v>558</v>
      </c>
      <c r="G68" s="654">
        <f>F68/$D68</f>
        <v>0.57348406988694756</v>
      </c>
      <c r="H68" s="595">
        <f>SUM(H65:H67)</f>
        <v>709</v>
      </c>
      <c r="I68" s="654">
        <f>H68/$D68</f>
        <v>0.72867420349434742</v>
      </c>
      <c r="J68" s="595">
        <f>SUM(J65:J67)</f>
        <v>631</v>
      </c>
      <c r="K68" s="534">
        <f>J68/$D68</f>
        <v>0.64850976361767732</v>
      </c>
      <c r="N68" s="67"/>
    </row>
    <row r="69" spans="2:20" x14ac:dyDescent="0.25">
      <c r="B69" s="1088" t="s">
        <v>520</v>
      </c>
      <c r="C69" s="1088"/>
      <c r="D69" s="1088"/>
      <c r="E69" s="1088"/>
      <c r="F69" s="1088"/>
      <c r="G69" s="1088"/>
      <c r="H69" s="1088"/>
      <c r="I69" s="1088"/>
      <c r="J69" s="1088"/>
      <c r="K69" s="1088"/>
      <c r="N69" s="67"/>
    </row>
    <row r="70" spans="2:20" ht="24.75" customHeight="1" x14ac:dyDescent="0.25">
      <c r="B70" s="1062" t="s">
        <v>439</v>
      </c>
      <c r="C70" s="1062"/>
      <c r="D70" s="1062"/>
      <c r="E70" s="1062"/>
      <c r="F70" s="1062"/>
      <c r="G70" s="1062"/>
      <c r="H70" s="1062"/>
      <c r="I70" s="1062"/>
      <c r="J70" s="1062"/>
      <c r="K70" s="1062"/>
      <c r="L70" s="24"/>
      <c r="M70" s="24"/>
      <c r="N70" s="24"/>
      <c r="T70" s="77"/>
    </row>
    <row r="71" spans="2:20" x14ac:dyDescent="0.25">
      <c r="B71" s="801" t="s">
        <v>664</v>
      </c>
      <c r="C71" s="69" t="s">
        <v>663</v>
      </c>
      <c r="N71" s="67"/>
    </row>
    <row r="72" spans="2:20" ht="15" customHeight="1" x14ac:dyDescent="0.25">
      <c r="B72" s="802" t="s">
        <v>665</v>
      </c>
      <c r="C72" s="69" t="s">
        <v>662</v>
      </c>
    </row>
    <row r="74" spans="2:20" ht="15" customHeight="1" x14ac:dyDescent="0.25"/>
    <row r="75" spans="2:20" ht="24" customHeight="1" x14ac:dyDescent="0.25"/>
  </sheetData>
  <mergeCells count="35">
    <mergeCell ref="O34:Q35"/>
    <mergeCell ref="B3:O3"/>
    <mergeCell ref="B69:K69"/>
    <mergeCell ref="B70:K70"/>
    <mergeCell ref="B59:O59"/>
    <mergeCell ref="B62:B64"/>
    <mergeCell ref="C62:C63"/>
    <mergeCell ref="D62:E63"/>
    <mergeCell ref="F62:G62"/>
    <mergeCell ref="H62:I62"/>
    <mergeCell ref="J62:K62"/>
    <mergeCell ref="F63:G63"/>
    <mergeCell ref="H63:I63"/>
    <mergeCell ref="B34:B36"/>
    <mergeCell ref="C34:C36"/>
    <mergeCell ref="D34:E35"/>
    <mergeCell ref="F34:H34"/>
    <mergeCell ref="J63:K63"/>
    <mergeCell ref="B60:K60"/>
    <mergeCell ref="B32:N32"/>
    <mergeCell ref="F35:G35"/>
    <mergeCell ref="I35:J35"/>
    <mergeCell ref="L35:M35"/>
    <mergeCell ref="M5:M7"/>
    <mergeCell ref="K5:L6"/>
    <mergeCell ref="J5:J6"/>
    <mergeCell ref="I34:K34"/>
    <mergeCell ref="L34:N34"/>
    <mergeCell ref="N5:N7"/>
    <mergeCell ref="A5:A7"/>
    <mergeCell ref="B5:B7"/>
    <mergeCell ref="D5:E6"/>
    <mergeCell ref="F5:G6"/>
    <mergeCell ref="H5:I6"/>
    <mergeCell ref="C5:C6"/>
  </mergeCells>
  <conditionalFormatting sqref="E8:E21">
    <cfRule type="top10" dxfId="107" priority="33" bottom="1" rank="1"/>
    <cfRule type="top10" dxfId="106" priority="34" rank="1"/>
  </conditionalFormatting>
  <conditionalFormatting sqref="E37:E50">
    <cfRule type="top10" dxfId="105" priority="25" bottom="1" rank="1"/>
    <cfRule type="top10" dxfId="104" priority="26" rank="1"/>
  </conditionalFormatting>
  <conditionalFormatting sqref="G37:G50">
    <cfRule type="top10" dxfId="103" priority="31" bottom="1" rank="1"/>
    <cfRule type="top10" dxfId="102" priority="32" rank="1"/>
  </conditionalFormatting>
  <conditionalFormatting sqref="H37:H50">
    <cfRule type="cellIs" dxfId="101" priority="19" operator="equal">
      <formula>"Positive alert"</formula>
    </cfRule>
    <cfRule type="cellIs" dxfId="100" priority="20" operator="equal">
      <formula>"Negative alert"</formula>
    </cfRule>
    <cfRule type="cellIs" dxfId="99" priority="21" operator="equal">
      <formula>"Negative outlier"</formula>
    </cfRule>
    <cfRule type="cellIs" dxfId="98" priority="22" operator="equal">
      <formula>"Positive outlier"</formula>
    </cfRule>
    <cfRule type="cellIs" dxfId="97" priority="23" operator="equal">
      <formula>"Negative alert x2"</formula>
    </cfRule>
    <cfRule type="cellIs" dxfId="96" priority="24" operator="equal">
      <formula>"Positive alert x2"</formula>
    </cfRule>
  </conditionalFormatting>
  <conditionalFormatting sqref="J37:J50">
    <cfRule type="top10" dxfId="95" priority="29" bottom="1" rank="1"/>
    <cfRule type="top10" dxfId="94" priority="30" rank="1"/>
  </conditionalFormatting>
  <conditionalFormatting sqref="K37:K50">
    <cfRule type="cellIs" dxfId="93" priority="13" operator="equal">
      <formula>"Positive alert"</formula>
    </cfRule>
    <cfRule type="cellIs" dxfId="92" priority="14" operator="equal">
      <formula>"Negative alert"</formula>
    </cfRule>
    <cfRule type="cellIs" dxfId="91" priority="15" operator="equal">
      <formula>"Negative outlier"</formula>
    </cfRule>
    <cfRule type="cellIs" dxfId="90" priority="16" operator="equal">
      <formula>"Positive outlier"</formula>
    </cfRule>
    <cfRule type="cellIs" dxfId="89" priority="17" operator="equal">
      <formula>"Negative alert x2"</formula>
    </cfRule>
    <cfRule type="cellIs" dxfId="88" priority="18" operator="equal">
      <formula>"Positive alert x2"</formula>
    </cfRule>
  </conditionalFormatting>
  <conditionalFormatting sqref="M8:M21">
    <cfRule type="cellIs" dxfId="87" priority="1" operator="equal">
      <formula>"Positive alert"</formula>
    </cfRule>
    <cfRule type="cellIs" dxfId="86" priority="2" operator="equal">
      <formula>"Negative alert"</formula>
    </cfRule>
    <cfRule type="cellIs" dxfId="85" priority="3" operator="equal">
      <formula>"Negative outlier"</formula>
    </cfRule>
    <cfRule type="cellIs" dxfId="84" priority="4" operator="equal">
      <formula>"Positive outlier"</formula>
    </cfRule>
    <cfRule type="cellIs" dxfId="83" priority="5" operator="equal">
      <formula>"Negative alert x2"</formula>
    </cfRule>
    <cfRule type="cellIs" dxfId="82" priority="6" operator="equal">
      <formula>"Positive alert x2"</formula>
    </cfRule>
  </conditionalFormatting>
  <conditionalFormatting sqref="M37:M50">
    <cfRule type="top10" dxfId="81" priority="27" bottom="1" rank="1"/>
    <cfRule type="top10" dxfId="80" priority="28" rank="1"/>
  </conditionalFormatting>
  <conditionalFormatting sqref="N37:N50">
    <cfRule type="cellIs" dxfId="79" priority="7" operator="equal">
      <formula>"Positive alert"</formula>
    </cfRule>
    <cfRule type="cellIs" dxfId="78" priority="8" operator="equal">
      <formula>"Negative alert"</formula>
    </cfRule>
    <cfRule type="cellIs" dxfId="77" priority="9" operator="equal">
      <formula>"Negative outlier"</formula>
    </cfRule>
    <cfRule type="cellIs" dxfId="76" priority="10" operator="equal">
      <formula>"Positive outlier"</formula>
    </cfRule>
    <cfRule type="cellIs" dxfId="75" priority="11" operator="equal">
      <formula>"Negative alert x2"</formula>
    </cfRule>
    <cfRule type="cellIs" dxfId="74" priority="12" operator="equal">
      <formula>"Positive alert x2"</formula>
    </cfRule>
  </conditionalFormatting>
  <hyperlinks>
    <hyperlink ref="B1" location="TOC!A1" display="TOC" xr:uid="{00000000-0004-0000-1700-000000000000}"/>
  </hyperlinks>
  <pageMargins left="0.70866141732283472" right="0.70866141732283472" top="0.74803149606299213" bottom="0.74803149606299213" header="0.31496062992125984" footer="0.31496062992125984"/>
  <pageSetup paperSize="9" scale="58" orientation="landscape" r:id="rId1"/>
  <headerFooter>
    <oddHeader>&amp;C&amp;F</oddHeader>
    <oddFooter>&amp;C&amp;A
Page &amp;P of &amp;N</oddFooter>
  </headerFooter>
  <rowBreaks count="1" manualBreakCount="1">
    <brk id="59" min="1" max="1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6D9"/>
  </sheetPr>
  <dimension ref="B1:N42"/>
  <sheetViews>
    <sheetView zoomScaleNormal="100" zoomScaleSheetLayoutView="100" workbookViewId="0">
      <selection activeCell="B1" sqref="B1"/>
    </sheetView>
  </sheetViews>
  <sheetFormatPr defaultRowHeight="15" x14ac:dyDescent="0.25"/>
  <cols>
    <col min="1" max="1" width="4.5703125" style="67" customWidth="1"/>
    <col min="2" max="2" width="60.7109375" style="67" customWidth="1"/>
    <col min="3" max="5" width="9.140625" style="67"/>
    <col min="6" max="6" width="5.7109375" style="67" customWidth="1"/>
    <col min="7" max="7" width="22.7109375" style="67" customWidth="1"/>
    <col min="8" max="8" width="38.7109375" style="67" customWidth="1"/>
    <col min="9" max="16384" width="9.140625" style="67"/>
  </cols>
  <sheetData>
    <row r="1" spans="2:14" x14ac:dyDescent="0.25">
      <c r="B1" s="68" t="s">
        <v>48</v>
      </c>
      <c r="C1" s="74"/>
    </row>
    <row r="2" spans="2:14" x14ac:dyDescent="0.25">
      <c r="B2" s="68"/>
    </row>
    <row r="3" spans="2:14" ht="31.5" customHeight="1" x14ac:dyDescent="0.25">
      <c r="B3" s="966" t="s">
        <v>585</v>
      </c>
      <c r="C3" s="966"/>
      <c r="D3" s="966"/>
      <c r="E3" s="966"/>
      <c r="F3" s="262"/>
      <c r="G3" s="966" t="s">
        <v>586</v>
      </c>
      <c r="H3" s="966"/>
      <c r="I3" s="966"/>
      <c r="J3" s="966"/>
      <c r="K3" s="966"/>
    </row>
    <row r="4" spans="2:14" x14ac:dyDescent="0.25">
      <c r="B4" s="44"/>
      <c r="G4" s="44"/>
    </row>
    <row r="5" spans="2:14" x14ac:dyDescent="0.25">
      <c r="B5" s="622" t="s">
        <v>105</v>
      </c>
      <c r="C5" s="177" t="s">
        <v>549</v>
      </c>
      <c r="D5" s="177" t="s">
        <v>4</v>
      </c>
      <c r="E5" s="623" t="s">
        <v>6</v>
      </c>
      <c r="G5" s="1089" t="s">
        <v>550</v>
      </c>
      <c r="H5" s="978"/>
      <c r="I5" s="177" t="s">
        <v>549</v>
      </c>
      <c r="J5" s="177" t="s">
        <v>4</v>
      </c>
      <c r="K5" s="623" t="s">
        <v>6</v>
      </c>
    </row>
    <row r="6" spans="2:14" x14ac:dyDescent="0.25">
      <c r="B6" s="281" t="s">
        <v>551</v>
      </c>
      <c r="C6" s="624"/>
      <c r="D6" s="624"/>
      <c r="E6" s="625"/>
      <c r="G6" s="626" t="s">
        <v>552</v>
      </c>
      <c r="H6" s="627" t="s">
        <v>553</v>
      </c>
      <c r="I6" s="628" t="s">
        <v>554</v>
      </c>
      <c r="J6" s="652">
        <v>802</v>
      </c>
      <c r="K6" s="629">
        <f>J6/J$41</f>
        <v>0.82425488180883866</v>
      </c>
    </row>
    <row r="7" spans="2:14" x14ac:dyDescent="0.25">
      <c r="B7" s="192" t="s">
        <v>555</v>
      </c>
      <c r="C7" s="630">
        <v>0</v>
      </c>
      <c r="D7" s="107">
        <v>706</v>
      </c>
      <c r="E7" s="111">
        <f>D7/$D24</f>
        <v>0.72559095580678312</v>
      </c>
      <c r="F7" s="631"/>
      <c r="G7" s="632"/>
      <c r="H7" s="633"/>
      <c r="I7" s="634" t="s">
        <v>556</v>
      </c>
      <c r="J7" s="107">
        <v>171</v>
      </c>
      <c r="K7" s="635">
        <f>J7/J$41</f>
        <v>0.17574511819116137</v>
      </c>
    </row>
    <row r="8" spans="2:14" x14ac:dyDescent="0.25">
      <c r="B8" s="192" t="s">
        <v>557</v>
      </c>
      <c r="C8" s="634">
        <v>1</v>
      </c>
      <c r="D8" s="107">
        <v>126</v>
      </c>
      <c r="E8" s="111">
        <f>D8/$D24</f>
        <v>0.12949640287769784</v>
      </c>
      <c r="F8" s="636"/>
      <c r="G8" s="637"/>
      <c r="H8" s="627" t="s">
        <v>558</v>
      </c>
      <c r="I8" s="628" t="s">
        <v>554</v>
      </c>
      <c r="J8" s="652">
        <v>897</v>
      </c>
      <c r="K8" s="629">
        <f>J8/J$41</f>
        <v>0.92189105858170606</v>
      </c>
    </row>
    <row r="9" spans="2:14" x14ac:dyDescent="0.25">
      <c r="B9" s="192" t="s">
        <v>559</v>
      </c>
      <c r="C9" s="638">
        <v>2</v>
      </c>
      <c r="D9" s="107">
        <v>71</v>
      </c>
      <c r="E9" s="111">
        <f>D9/$D24</f>
        <v>7.2970195272353544E-2</v>
      </c>
      <c r="F9" s="636"/>
      <c r="G9" s="637"/>
      <c r="H9" s="633"/>
      <c r="I9" s="634" t="s">
        <v>556</v>
      </c>
      <c r="J9" s="107">
        <v>43</v>
      </c>
      <c r="K9" s="635">
        <f t="shared" ref="K9:K40" si="0">J9/J$41</f>
        <v>4.4193216855087356E-2</v>
      </c>
    </row>
    <row r="10" spans="2:14" x14ac:dyDescent="0.25">
      <c r="B10" s="192" t="s">
        <v>560</v>
      </c>
      <c r="C10" s="639">
        <v>3</v>
      </c>
      <c r="D10" s="107">
        <v>38</v>
      </c>
      <c r="E10" s="111">
        <f>D10/$D24</f>
        <v>3.9054470709146971E-2</v>
      </c>
      <c r="F10" s="636"/>
      <c r="G10" s="637"/>
      <c r="H10" s="640"/>
      <c r="I10" s="641" t="s">
        <v>561</v>
      </c>
      <c r="J10" s="212">
        <v>33</v>
      </c>
      <c r="K10" s="642">
        <f t="shared" si="0"/>
        <v>3.391572456320658E-2</v>
      </c>
    </row>
    <row r="11" spans="2:14" x14ac:dyDescent="0.25">
      <c r="B11" s="284" t="s">
        <v>562</v>
      </c>
      <c r="C11" s="643">
        <v>4</v>
      </c>
      <c r="D11" s="107">
        <v>32</v>
      </c>
      <c r="E11" s="112">
        <f>D11/$D24</f>
        <v>3.28879753340185E-2</v>
      </c>
      <c r="F11" s="636"/>
      <c r="G11" s="637"/>
      <c r="H11" s="633" t="s">
        <v>563</v>
      </c>
      <c r="I11" s="630" t="s">
        <v>554</v>
      </c>
      <c r="J11" s="652">
        <v>741</v>
      </c>
      <c r="K11" s="635">
        <f t="shared" si="0"/>
        <v>0.76156217882836585</v>
      </c>
      <c r="N11" s="77"/>
    </row>
    <row r="12" spans="2:14" x14ac:dyDescent="0.25">
      <c r="B12" s="281" t="s">
        <v>564</v>
      </c>
      <c r="C12" s="624"/>
      <c r="D12" s="644"/>
      <c r="E12" s="645"/>
      <c r="G12" s="637"/>
      <c r="H12" s="633"/>
      <c r="I12" s="634" t="s">
        <v>556</v>
      </c>
      <c r="J12" s="107">
        <v>133</v>
      </c>
      <c r="K12" s="635">
        <f t="shared" si="0"/>
        <v>0.1366906474820144</v>
      </c>
    </row>
    <row r="13" spans="2:14" x14ac:dyDescent="0.25">
      <c r="B13" s="192" t="s">
        <v>555</v>
      </c>
      <c r="C13" s="630">
        <v>0</v>
      </c>
      <c r="D13" s="107">
        <v>827</v>
      </c>
      <c r="E13" s="416">
        <f>D13/$D24</f>
        <v>0.84994861253854059</v>
      </c>
      <c r="G13" s="646"/>
      <c r="H13" s="640"/>
      <c r="I13" s="641" t="s">
        <v>561</v>
      </c>
      <c r="J13" s="212">
        <v>99</v>
      </c>
      <c r="K13" s="642">
        <f t="shared" si="0"/>
        <v>0.10174717368961973</v>
      </c>
    </row>
    <row r="14" spans="2:14" x14ac:dyDescent="0.25">
      <c r="B14" s="192" t="s">
        <v>565</v>
      </c>
      <c r="C14" s="634">
        <v>1</v>
      </c>
      <c r="D14" s="107">
        <v>133</v>
      </c>
      <c r="E14" s="416">
        <f>D14/$D24</f>
        <v>0.1366906474820144</v>
      </c>
      <c r="G14" s="626" t="s">
        <v>566</v>
      </c>
      <c r="H14" s="627" t="s">
        <v>567</v>
      </c>
      <c r="I14" s="628" t="s">
        <v>554</v>
      </c>
      <c r="J14" s="652">
        <v>951</v>
      </c>
      <c r="K14" s="629">
        <f t="shared" si="0"/>
        <v>0.97738951695786225</v>
      </c>
    </row>
    <row r="15" spans="2:14" x14ac:dyDescent="0.25">
      <c r="B15" s="284" t="s">
        <v>568</v>
      </c>
      <c r="C15" s="641">
        <v>2</v>
      </c>
      <c r="D15" s="107">
        <v>13</v>
      </c>
      <c r="E15" s="593">
        <f>D15/$D24</f>
        <v>1.3360739979445015E-2</v>
      </c>
      <c r="G15" s="637"/>
      <c r="H15" s="633"/>
      <c r="I15" s="634" t="s">
        <v>556</v>
      </c>
      <c r="J15" s="107">
        <v>19</v>
      </c>
      <c r="K15" s="635">
        <f t="shared" si="0"/>
        <v>1.9527235354573486E-2</v>
      </c>
    </row>
    <row r="16" spans="2:14" x14ac:dyDescent="0.25">
      <c r="B16" s="281" t="s">
        <v>569</v>
      </c>
      <c r="C16" s="624"/>
      <c r="D16" s="644"/>
      <c r="E16" s="645"/>
      <c r="G16" s="637"/>
      <c r="H16" s="640"/>
      <c r="I16" s="641" t="s">
        <v>561</v>
      </c>
      <c r="J16" s="107">
        <v>3</v>
      </c>
      <c r="K16" s="642">
        <f t="shared" si="0"/>
        <v>3.0832476875642342E-3</v>
      </c>
    </row>
    <row r="17" spans="2:14" x14ac:dyDescent="0.25">
      <c r="B17" s="192" t="s">
        <v>570</v>
      </c>
      <c r="C17" s="630">
        <v>0</v>
      </c>
      <c r="D17" s="107">
        <v>897</v>
      </c>
      <c r="E17" s="416">
        <f>D17/$D24</f>
        <v>0.92189105858170606</v>
      </c>
      <c r="G17" s="637"/>
      <c r="H17" s="633" t="s">
        <v>571</v>
      </c>
      <c r="I17" s="630" t="s">
        <v>554</v>
      </c>
      <c r="J17" s="652">
        <v>812</v>
      </c>
      <c r="K17" s="635">
        <f t="shared" si="0"/>
        <v>0.83453237410071945</v>
      </c>
    </row>
    <row r="18" spans="2:14" x14ac:dyDescent="0.25">
      <c r="B18" s="192" t="s">
        <v>572</v>
      </c>
      <c r="C18" s="634">
        <v>1</v>
      </c>
      <c r="D18" s="107">
        <v>56</v>
      </c>
      <c r="E18" s="416">
        <f>D18/$D24</f>
        <v>5.7553956834532377E-2</v>
      </c>
      <c r="G18" s="637"/>
      <c r="H18" s="633"/>
      <c r="I18" s="638" t="s">
        <v>561</v>
      </c>
      <c r="J18" s="107">
        <v>87</v>
      </c>
      <c r="K18" s="635">
        <f t="shared" si="0"/>
        <v>8.9414182939362791E-2</v>
      </c>
    </row>
    <row r="19" spans="2:14" x14ac:dyDescent="0.25">
      <c r="B19" s="284" t="s">
        <v>573</v>
      </c>
      <c r="C19" s="643">
        <v>2</v>
      </c>
      <c r="D19" s="107">
        <v>20</v>
      </c>
      <c r="E19" s="593">
        <f>D19/$D24</f>
        <v>2.0554984583761562E-2</v>
      </c>
      <c r="G19" s="646"/>
      <c r="H19" s="640"/>
      <c r="I19" s="643" t="s">
        <v>574</v>
      </c>
      <c r="J19" s="212">
        <v>74</v>
      </c>
      <c r="K19" s="642">
        <f t="shared" si="0"/>
        <v>7.6053442959917783E-2</v>
      </c>
    </row>
    <row r="20" spans="2:14" x14ac:dyDescent="0.25">
      <c r="B20" s="281" t="s">
        <v>575</v>
      </c>
      <c r="C20" s="624"/>
      <c r="D20" s="644"/>
      <c r="E20" s="645"/>
      <c r="G20" s="626" t="s">
        <v>576</v>
      </c>
      <c r="H20" s="627" t="s">
        <v>577</v>
      </c>
      <c r="I20" s="628" t="s">
        <v>554</v>
      </c>
      <c r="J20" s="652">
        <v>946</v>
      </c>
      <c r="K20" s="629">
        <f t="shared" si="0"/>
        <v>0.9722507708119219</v>
      </c>
    </row>
    <row r="21" spans="2:14" x14ac:dyDescent="0.25">
      <c r="B21" s="192" t="s">
        <v>570</v>
      </c>
      <c r="C21" s="630">
        <v>0</v>
      </c>
      <c r="D21" s="107">
        <v>769</v>
      </c>
      <c r="E21" s="416">
        <f>D21/$D24</f>
        <v>0.79033915724563208</v>
      </c>
      <c r="G21" s="637"/>
      <c r="H21" s="633"/>
      <c r="I21" s="638" t="s">
        <v>561</v>
      </c>
      <c r="J21" s="107">
        <v>11</v>
      </c>
      <c r="K21" s="635">
        <f t="shared" si="0"/>
        <v>1.1305241521068859E-2</v>
      </c>
    </row>
    <row r="22" spans="2:14" x14ac:dyDescent="0.25">
      <c r="B22" s="192" t="s">
        <v>572</v>
      </c>
      <c r="C22" s="634">
        <v>1</v>
      </c>
      <c r="D22" s="107">
        <v>169</v>
      </c>
      <c r="E22" s="416">
        <f>D22/$D24</f>
        <v>0.17368961973278521</v>
      </c>
      <c r="G22" s="637"/>
      <c r="H22" s="640"/>
      <c r="I22" s="643" t="s">
        <v>574</v>
      </c>
      <c r="J22" s="212">
        <v>16</v>
      </c>
      <c r="K22" s="642">
        <f t="shared" si="0"/>
        <v>1.644398766700925E-2</v>
      </c>
    </row>
    <row r="23" spans="2:14" x14ac:dyDescent="0.25">
      <c r="B23" s="284" t="s">
        <v>573</v>
      </c>
      <c r="C23" s="643">
        <v>2</v>
      </c>
      <c r="D23" s="107">
        <v>35</v>
      </c>
      <c r="E23" s="593">
        <f>D23/$D24</f>
        <v>3.5971223021582732E-2</v>
      </c>
      <c r="F23" s="77"/>
      <c r="G23" s="637"/>
      <c r="H23" s="627" t="s">
        <v>578</v>
      </c>
      <c r="I23" s="628" t="s">
        <v>554</v>
      </c>
      <c r="J23" s="652">
        <v>905</v>
      </c>
      <c r="K23" s="629">
        <f t="shared" si="0"/>
        <v>0.93011305241521069</v>
      </c>
    </row>
    <row r="24" spans="2:14" x14ac:dyDescent="0.25">
      <c r="B24" s="647" t="s">
        <v>75</v>
      </c>
      <c r="C24" s="648"/>
      <c r="D24" s="595">
        <v>973</v>
      </c>
      <c r="E24" s="649">
        <v>1</v>
      </c>
      <c r="G24" s="637"/>
      <c r="H24" s="633"/>
      <c r="I24" s="638" t="s">
        <v>561</v>
      </c>
      <c r="J24" s="107">
        <v>30</v>
      </c>
      <c r="K24" s="635">
        <f t="shared" si="0"/>
        <v>3.0832476875642344E-2</v>
      </c>
    </row>
    <row r="25" spans="2:14" x14ac:dyDescent="0.25">
      <c r="B25" s="65" t="s">
        <v>588</v>
      </c>
      <c r="G25" s="637"/>
      <c r="H25" s="640"/>
      <c r="I25" s="643" t="s">
        <v>574</v>
      </c>
      <c r="J25" s="212">
        <v>38</v>
      </c>
      <c r="K25" s="642">
        <f t="shared" si="0"/>
        <v>3.9054470709146971E-2</v>
      </c>
    </row>
    <row r="26" spans="2:14" x14ac:dyDescent="0.25">
      <c r="G26" s="637"/>
      <c r="H26" s="627" t="s">
        <v>579</v>
      </c>
      <c r="I26" s="628" t="s">
        <v>554</v>
      </c>
      <c r="J26" s="652">
        <v>865</v>
      </c>
      <c r="K26" s="629">
        <f t="shared" si="0"/>
        <v>0.88900308324768751</v>
      </c>
    </row>
    <row r="27" spans="2:14" x14ac:dyDescent="0.25">
      <c r="G27" s="637"/>
      <c r="H27" s="633"/>
      <c r="I27" s="638" t="s">
        <v>561</v>
      </c>
      <c r="J27" s="107">
        <v>70</v>
      </c>
      <c r="K27" s="635">
        <f t="shared" si="0"/>
        <v>7.1942446043165464E-2</v>
      </c>
    </row>
    <row r="28" spans="2:14" x14ac:dyDescent="0.25">
      <c r="G28" s="637"/>
      <c r="H28" s="640"/>
      <c r="I28" s="643" t="s">
        <v>574</v>
      </c>
      <c r="J28" s="107">
        <v>38</v>
      </c>
      <c r="K28" s="642">
        <f t="shared" si="0"/>
        <v>3.9054470709146971E-2</v>
      </c>
    </row>
    <row r="29" spans="2:14" x14ac:dyDescent="0.25">
      <c r="G29" s="637"/>
      <c r="H29" s="633" t="s">
        <v>580</v>
      </c>
      <c r="I29" s="630" t="s">
        <v>554</v>
      </c>
      <c r="J29" s="652">
        <v>941</v>
      </c>
      <c r="K29" s="635">
        <f t="shared" si="0"/>
        <v>0.96711202466598145</v>
      </c>
      <c r="N29" s="77"/>
    </row>
    <row r="30" spans="2:14" x14ac:dyDescent="0.25">
      <c r="G30" s="637"/>
      <c r="H30" s="633"/>
      <c r="I30" s="638" t="s">
        <v>561</v>
      </c>
      <c r="J30" s="107">
        <v>20</v>
      </c>
      <c r="K30" s="635">
        <f t="shared" si="0"/>
        <v>2.0554984583761562E-2</v>
      </c>
    </row>
    <row r="31" spans="2:14" x14ac:dyDescent="0.25">
      <c r="G31" s="646"/>
      <c r="H31" s="640"/>
      <c r="I31" s="643" t="s">
        <v>574</v>
      </c>
      <c r="J31" s="212">
        <v>12</v>
      </c>
      <c r="K31" s="642">
        <f t="shared" si="0"/>
        <v>1.2332990750256937E-2</v>
      </c>
    </row>
    <row r="32" spans="2:14" ht="15" customHeight="1" x14ac:dyDescent="0.25">
      <c r="G32" s="626" t="s">
        <v>581</v>
      </c>
      <c r="H32" s="627" t="s">
        <v>582</v>
      </c>
      <c r="I32" s="628" t="s">
        <v>554</v>
      </c>
      <c r="J32" s="652">
        <v>902</v>
      </c>
      <c r="K32" s="629">
        <f t="shared" si="0"/>
        <v>0.9270298047276464</v>
      </c>
    </row>
    <row r="33" spans="7:14" x14ac:dyDescent="0.25">
      <c r="G33" s="637"/>
      <c r="H33" s="633"/>
      <c r="I33" s="638" t="s">
        <v>561</v>
      </c>
      <c r="J33" s="107">
        <v>28</v>
      </c>
      <c r="K33" s="635">
        <f t="shared" si="0"/>
        <v>2.8776978417266189E-2</v>
      </c>
    </row>
    <row r="34" spans="7:14" x14ac:dyDescent="0.25">
      <c r="G34" s="637"/>
      <c r="H34" s="640"/>
      <c r="I34" s="643" t="s">
        <v>574</v>
      </c>
      <c r="J34" s="212">
        <v>43</v>
      </c>
      <c r="K34" s="642">
        <f t="shared" si="0"/>
        <v>4.4193216855087356E-2</v>
      </c>
    </row>
    <row r="35" spans="7:14" x14ac:dyDescent="0.25">
      <c r="G35" s="637"/>
      <c r="H35" s="627" t="s">
        <v>583</v>
      </c>
      <c r="I35" s="628" t="s">
        <v>554</v>
      </c>
      <c r="J35" s="652">
        <v>932</v>
      </c>
      <c r="K35" s="629">
        <f t="shared" si="0"/>
        <v>0.95786228160328879</v>
      </c>
    </row>
    <row r="36" spans="7:14" x14ac:dyDescent="0.25">
      <c r="G36" s="637"/>
      <c r="H36" s="633"/>
      <c r="I36" s="638" t="s">
        <v>561</v>
      </c>
      <c r="J36" s="107">
        <v>19</v>
      </c>
      <c r="K36" s="635">
        <f t="shared" si="0"/>
        <v>1.9527235354573486E-2</v>
      </c>
      <c r="N36" s="77"/>
    </row>
    <row r="37" spans="7:14" x14ac:dyDescent="0.25">
      <c r="G37" s="637"/>
      <c r="H37" s="640"/>
      <c r="I37" s="643" t="s">
        <v>574</v>
      </c>
      <c r="J37" s="107">
        <v>22</v>
      </c>
      <c r="K37" s="642">
        <f t="shared" si="0"/>
        <v>2.2610483042137718E-2</v>
      </c>
    </row>
    <row r="38" spans="7:14" x14ac:dyDescent="0.25">
      <c r="G38" s="637"/>
      <c r="H38" s="633" t="s">
        <v>584</v>
      </c>
      <c r="I38" s="630" t="s">
        <v>554</v>
      </c>
      <c r="J38" s="652">
        <v>951</v>
      </c>
      <c r="K38" s="635">
        <f t="shared" si="0"/>
        <v>0.97738951695786225</v>
      </c>
    </row>
    <row r="39" spans="7:14" x14ac:dyDescent="0.25">
      <c r="G39" s="637"/>
      <c r="H39" s="633"/>
      <c r="I39" s="638" t="s">
        <v>561</v>
      </c>
      <c r="J39" s="107">
        <v>16</v>
      </c>
      <c r="K39" s="635">
        <f t="shared" si="0"/>
        <v>1.644398766700925E-2</v>
      </c>
    </row>
    <row r="40" spans="7:14" x14ac:dyDescent="0.25">
      <c r="G40" s="646"/>
      <c r="H40" s="640"/>
      <c r="I40" s="643" t="s">
        <v>574</v>
      </c>
      <c r="J40" s="212">
        <v>6</v>
      </c>
      <c r="K40" s="642">
        <f t="shared" si="0"/>
        <v>6.1664953751284684E-3</v>
      </c>
      <c r="L40" s="448"/>
    </row>
    <row r="41" spans="7:14" x14ac:dyDescent="0.25">
      <c r="G41" s="650"/>
      <c r="H41" s="651" t="s">
        <v>75</v>
      </c>
      <c r="I41" s="648"/>
      <c r="J41" s="525">
        <v>973</v>
      </c>
      <c r="K41" s="529">
        <f>J41/J$41</f>
        <v>1</v>
      </c>
    </row>
    <row r="42" spans="7:14" x14ac:dyDescent="0.25">
      <c r="G42" s="65" t="s">
        <v>588</v>
      </c>
    </row>
  </sheetData>
  <mergeCells count="3">
    <mergeCell ref="B3:E3"/>
    <mergeCell ref="G3:K3"/>
    <mergeCell ref="G5:H5"/>
  </mergeCells>
  <hyperlinks>
    <hyperlink ref="B1" location="TOC!A1" display="TOC" xr:uid="{00000000-0004-0000-1800-000000000000}"/>
  </hyperlinks>
  <pageMargins left="0.70866141732283472" right="0.70866141732283472" top="0.74803149606299213" bottom="0.74803149606299213" header="0.31496062992125984" footer="0.31496062992125984"/>
  <pageSetup paperSize="9" scale="87" orientation="portrait" r:id="rId1"/>
  <headerFooter>
    <oddHeader>&amp;C&amp;F</oddHeader>
    <oddFooter>&amp;C&amp;A
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6D9"/>
  </sheetPr>
  <dimension ref="B1:AD133"/>
  <sheetViews>
    <sheetView zoomScaleNormal="100" zoomScaleSheetLayoutView="90" workbookViewId="0">
      <selection activeCell="B1" sqref="B1"/>
    </sheetView>
  </sheetViews>
  <sheetFormatPr defaultRowHeight="15" x14ac:dyDescent="0.25"/>
  <cols>
    <col min="1" max="1" width="9.140625" style="67" customWidth="1"/>
    <col min="2" max="2" width="15.7109375" style="67" customWidth="1"/>
    <col min="3" max="3" width="16.140625" style="67" customWidth="1"/>
    <col min="4" max="7" width="10.7109375" style="67" customWidth="1"/>
    <col min="8" max="9" width="11.140625" style="67" customWidth="1"/>
    <col min="10" max="10" width="11.140625" style="69" customWidth="1"/>
    <col min="11" max="11" width="14.5703125" style="67" customWidth="1"/>
    <col min="12" max="12" width="13.28515625" style="83" customWidth="1"/>
    <col min="13" max="13" width="10.28515625" style="83" customWidth="1"/>
    <col min="14" max="14" width="14.140625" style="83" customWidth="1"/>
    <col min="15" max="15" width="13.5703125" style="67" customWidth="1"/>
    <col min="16" max="22" width="9.140625" style="67"/>
    <col min="23" max="23" width="12.85546875" style="67" customWidth="1"/>
    <col min="24" max="24" width="14" style="67" customWidth="1"/>
    <col min="25" max="16384" width="9.140625" style="67"/>
  </cols>
  <sheetData>
    <row r="1" spans="2:27" x14ac:dyDescent="0.25">
      <c r="B1" s="68" t="s">
        <v>48</v>
      </c>
      <c r="J1" s="67"/>
      <c r="N1" s="67"/>
    </row>
    <row r="2" spans="2:27" x14ac:dyDescent="0.25">
      <c r="J2" s="67"/>
      <c r="N2" s="67"/>
    </row>
    <row r="3" spans="2:27" ht="31.5" customHeight="1" x14ac:dyDescent="0.25">
      <c r="B3" s="966" t="s">
        <v>430</v>
      </c>
      <c r="C3" s="966"/>
      <c r="D3" s="966"/>
      <c r="E3" s="966"/>
      <c r="F3" s="966"/>
      <c r="G3" s="966"/>
      <c r="H3" s="966"/>
      <c r="I3" s="966"/>
      <c r="J3" s="966"/>
      <c r="K3" s="966"/>
      <c r="L3" s="966"/>
      <c r="M3" s="33"/>
      <c r="N3" s="397"/>
      <c r="O3" s="79"/>
    </row>
    <row r="4" spans="2:27" x14ac:dyDescent="0.25">
      <c r="B4" s="397"/>
      <c r="C4" s="44"/>
      <c r="D4" s="44"/>
      <c r="E4" s="44"/>
      <c r="F4" s="44"/>
      <c r="G4" s="44"/>
      <c r="H4" s="44"/>
      <c r="I4" s="44"/>
      <c r="J4" s="44"/>
      <c r="N4" s="67"/>
    </row>
    <row r="5" spans="2:27" ht="15" customHeight="1" x14ac:dyDescent="0.25">
      <c r="B5" s="989" t="s">
        <v>60</v>
      </c>
      <c r="C5" s="976" t="s">
        <v>788</v>
      </c>
      <c r="D5" s="976" t="s">
        <v>205</v>
      </c>
      <c r="E5" s="976"/>
      <c r="F5" s="976" t="s">
        <v>79</v>
      </c>
      <c r="G5" s="976"/>
      <c r="H5" s="976" t="s">
        <v>331</v>
      </c>
      <c r="I5" s="1038" t="s">
        <v>3</v>
      </c>
      <c r="J5" s="1038"/>
      <c r="K5" s="976" t="s">
        <v>84</v>
      </c>
      <c r="L5" s="1082" t="s">
        <v>481</v>
      </c>
      <c r="M5" s="67"/>
      <c r="N5" s="67"/>
    </row>
    <row r="6" spans="2:27" ht="19.5" customHeight="1" x14ac:dyDescent="0.25">
      <c r="B6" s="990"/>
      <c r="C6" s="977"/>
      <c r="D6" s="981"/>
      <c r="E6" s="981"/>
      <c r="F6" s="981"/>
      <c r="G6" s="981"/>
      <c r="H6" s="977"/>
      <c r="I6" s="1039"/>
      <c r="J6" s="1039"/>
      <c r="K6" s="981"/>
      <c r="L6" s="1083"/>
      <c r="M6" s="67"/>
      <c r="N6" s="67"/>
    </row>
    <row r="7" spans="2:27" ht="15" customHeight="1" x14ac:dyDescent="0.25">
      <c r="B7" s="965"/>
      <c r="C7" s="72" t="s">
        <v>4</v>
      </c>
      <c r="D7" s="72" t="s">
        <v>5</v>
      </c>
      <c r="E7" s="72" t="s">
        <v>6</v>
      </c>
      <c r="F7" s="186" t="s">
        <v>5</v>
      </c>
      <c r="G7" s="186" t="s">
        <v>6</v>
      </c>
      <c r="H7" s="186" t="s">
        <v>6</v>
      </c>
      <c r="I7" s="824" t="s">
        <v>5</v>
      </c>
      <c r="J7" s="824" t="s">
        <v>6</v>
      </c>
      <c r="K7" s="977"/>
      <c r="L7" s="1084"/>
      <c r="M7" s="101"/>
      <c r="N7" s="67"/>
      <c r="X7" s="23"/>
      <c r="Y7" s="23"/>
      <c r="Z7" s="23"/>
      <c r="AA7" s="23"/>
    </row>
    <row r="8" spans="2:27" x14ac:dyDescent="0.25">
      <c r="B8" s="281" t="s">
        <v>7</v>
      </c>
      <c r="C8" s="320">
        <v>161</v>
      </c>
      <c r="D8" s="320">
        <v>129</v>
      </c>
      <c r="E8" s="523">
        <f>D8/C8</f>
        <v>0.80124223602484468</v>
      </c>
      <c r="F8" s="320">
        <v>31</v>
      </c>
      <c r="G8" s="259">
        <f t="shared" ref="G8:G22" si="0">F8/C8</f>
        <v>0.19254658385093168</v>
      </c>
      <c r="H8" s="530">
        <f>E8+G8</f>
        <v>0.99378881987577639</v>
      </c>
      <c r="I8" s="812">
        <v>1</v>
      </c>
      <c r="J8" s="842">
        <f t="shared" ref="J8:J22" si="1">I8/C8</f>
        <v>6.2111801242236021E-3</v>
      </c>
      <c r="K8" s="320" t="s">
        <v>33</v>
      </c>
      <c r="L8" s="796" t="s">
        <v>33</v>
      </c>
      <c r="M8" s="777"/>
      <c r="N8" s="67"/>
      <c r="X8" s="23"/>
      <c r="Y8" s="23"/>
      <c r="Z8" s="23"/>
      <c r="AA8" s="23"/>
    </row>
    <row r="9" spans="2:27" x14ac:dyDescent="0.25">
      <c r="B9" s="192" t="s">
        <v>8</v>
      </c>
      <c r="C9" s="121">
        <v>178</v>
      </c>
      <c r="D9" s="121">
        <v>91</v>
      </c>
      <c r="E9" s="513">
        <f t="shared" ref="E9:E19" si="2">D9/C9</f>
        <v>0.5112359550561798</v>
      </c>
      <c r="F9" s="121">
        <v>85</v>
      </c>
      <c r="G9" s="42">
        <f t="shared" si="0"/>
        <v>0.47752808988764045</v>
      </c>
      <c r="H9" s="114">
        <f t="shared" ref="H9:H21" si="3">E9+G9</f>
        <v>0.9887640449438202</v>
      </c>
      <c r="I9" s="517">
        <v>2</v>
      </c>
      <c r="J9" s="843">
        <f t="shared" si="1"/>
        <v>1.1235955056179775E-2</v>
      </c>
      <c r="K9" s="121"/>
      <c r="L9" s="392"/>
      <c r="M9" s="778"/>
      <c r="N9" s="67"/>
      <c r="X9" s="23"/>
      <c r="Y9" s="23"/>
      <c r="Z9" s="47"/>
      <c r="AA9" s="24"/>
    </row>
    <row r="10" spans="2:27" x14ac:dyDescent="0.25">
      <c r="B10" s="192" t="s">
        <v>9</v>
      </c>
      <c r="C10" s="121">
        <v>198</v>
      </c>
      <c r="D10" s="121">
        <v>151</v>
      </c>
      <c r="E10" s="513">
        <f t="shared" si="2"/>
        <v>0.76262626262626265</v>
      </c>
      <c r="F10" s="121">
        <v>46</v>
      </c>
      <c r="G10" s="42">
        <f t="shared" si="0"/>
        <v>0.23232323232323232</v>
      </c>
      <c r="H10" s="114">
        <f t="shared" si="3"/>
        <v>0.99494949494949503</v>
      </c>
      <c r="I10" s="517">
        <v>1</v>
      </c>
      <c r="J10" s="843">
        <f t="shared" si="1"/>
        <v>5.0505050505050509E-3</v>
      </c>
      <c r="K10" s="121" t="s">
        <v>33</v>
      </c>
      <c r="L10" s="393" t="s">
        <v>20</v>
      </c>
      <c r="M10" s="778"/>
      <c r="N10" s="67"/>
      <c r="X10" s="25"/>
      <c r="Y10" s="25"/>
      <c r="Z10" s="47"/>
      <c r="AA10" s="26"/>
    </row>
    <row r="11" spans="2:27" x14ac:dyDescent="0.25">
      <c r="B11" s="192" t="s">
        <v>10</v>
      </c>
      <c r="C11" s="121">
        <v>180</v>
      </c>
      <c r="D11" s="121">
        <v>122</v>
      </c>
      <c r="E11" s="513">
        <f t="shared" si="2"/>
        <v>0.67777777777777781</v>
      </c>
      <c r="F11" s="121">
        <v>53</v>
      </c>
      <c r="G11" s="42">
        <f t="shared" si="0"/>
        <v>0.29444444444444445</v>
      </c>
      <c r="H11" s="114">
        <f t="shared" si="3"/>
        <v>0.97222222222222232</v>
      </c>
      <c r="I11" s="517">
        <v>5</v>
      </c>
      <c r="J11" s="843">
        <f t="shared" si="1"/>
        <v>2.7777777777777776E-2</v>
      </c>
      <c r="K11" s="121" t="s">
        <v>33</v>
      </c>
      <c r="L11" s="395" t="s">
        <v>33</v>
      </c>
      <c r="M11" s="777"/>
      <c r="N11" s="27"/>
      <c r="V11" s="47"/>
      <c r="W11" s="30"/>
      <c r="X11" s="31"/>
      <c r="Y11" s="31"/>
      <c r="Z11" s="47"/>
      <c r="AA11" s="30"/>
    </row>
    <row r="12" spans="2:27" x14ac:dyDescent="0.25">
      <c r="B12" s="192" t="s">
        <v>11</v>
      </c>
      <c r="C12" s="121">
        <v>253</v>
      </c>
      <c r="D12" s="121">
        <v>50</v>
      </c>
      <c r="E12" s="513">
        <f t="shared" si="2"/>
        <v>0.19762845849802371</v>
      </c>
      <c r="F12" s="121">
        <v>63</v>
      </c>
      <c r="G12" s="42">
        <f t="shared" si="0"/>
        <v>0.24901185770750989</v>
      </c>
      <c r="H12" s="114">
        <f t="shared" si="3"/>
        <v>0.44664031620553357</v>
      </c>
      <c r="I12" s="517">
        <v>140</v>
      </c>
      <c r="J12" s="843">
        <f t="shared" si="1"/>
        <v>0.55335968379446643</v>
      </c>
      <c r="K12" s="121" t="s">
        <v>32</v>
      </c>
      <c r="L12" s="392" t="s">
        <v>32</v>
      </c>
      <c r="N12" s="27"/>
      <c r="V12" s="47"/>
      <c r="W12" s="30"/>
      <c r="X12" s="25"/>
      <c r="Y12" s="25"/>
      <c r="Z12" s="47"/>
      <c r="AA12" s="26"/>
    </row>
    <row r="13" spans="2:27" x14ac:dyDescent="0.25">
      <c r="B13" s="192" t="s">
        <v>12</v>
      </c>
      <c r="C13" s="121">
        <v>320</v>
      </c>
      <c r="D13" s="121">
        <v>40</v>
      </c>
      <c r="E13" s="513">
        <f t="shared" si="2"/>
        <v>0.125</v>
      </c>
      <c r="F13" s="121">
        <v>53</v>
      </c>
      <c r="G13" s="42">
        <f t="shared" si="0"/>
        <v>0.16562499999999999</v>
      </c>
      <c r="H13" s="114">
        <f t="shared" si="3"/>
        <v>0.29062500000000002</v>
      </c>
      <c r="I13" s="517">
        <v>227</v>
      </c>
      <c r="J13" s="843">
        <f t="shared" si="1"/>
        <v>0.70937499999999998</v>
      </c>
      <c r="K13" s="270" t="s">
        <v>32</v>
      </c>
      <c r="L13" s="392" t="s">
        <v>32</v>
      </c>
      <c r="N13" s="27"/>
      <c r="V13" s="47"/>
      <c r="W13" s="30"/>
      <c r="X13" s="31"/>
      <c r="Y13" s="31"/>
      <c r="Z13" s="47"/>
      <c r="AA13" s="30"/>
    </row>
    <row r="14" spans="2:27" x14ac:dyDescent="0.25">
      <c r="B14" s="192" t="s">
        <v>55</v>
      </c>
      <c r="C14" s="121">
        <v>190</v>
      </c>
      <c r="D14" s="121">
        <v>140</v>
      </c>
      <c r="E14" s="513">
        <f t="shared" si="2"/>
        <v>0.73684210526315785</v>
      </c>
      <c r="F14" s="121">
        <v>38</v>
      </c>
      <c r="G14" s="42">
        <f t="shared" si="0"/>
        <v>0.2</v>
      </c>
      <c r="H14" s="114">
        <f t="shared" si="3"/>
        <v>0.93684210526315792</v>
      </c>
      <c r="I14" s="517">
        <v>12</v>
      </c>
      <c r="J14" s="843">
        <f t="shared" si="1"/>
        <v>6.3157894736842107E-2</v>
      </c>
      <c r="K14" s="121" t="s">
        <v>33</v>
      </c>
      <c r="L14" s="395"/>
      <c r="N14" s="27"/>
      <c r="V14" s="47"/>
      <c r="W14" s="30"/>
      <c r="X14" s="31"/>
      <c r="Y14" s="31"/>
      <c r="Z14" s="47"/>
      <c r="AA14" s="30"/>
    </row>
    <row r="15" spans="2:27" x14ac:dyDescent="0.25">
      <c r="B15" s="192" t="s">
        <v>13</v>
      </c>
      <c r="C15" s="121">
        <v>341</v>
      </c>
      <c r="D15" s="121">
        <v>238</v>
      </c>
      <c r="E15" s="513">
        <f t="shared" si="2"/>
        <v>0.69794721407624638</v>
      </c>
      <c r="F15" s="121">
        <v>100</v>
      </c>
      <c r="G15" s="42">
        <f t="shared" si="0"/>
        <v>0.2932551319648094</v>
      </c>
      <c r="H15" s="114">
        <f t="shared" si="3"/>
        <v>0.99120234604105573</v>
      </c>
      <c r="I15" s="517">
        <v>3</v>
      </c>
      <c r="J15" s="843">
        <f t="shared" si="1"/>
        <v>8.7976539589442824E-3</v>
      </c>
      <c r="K15" s="121" t="s">
        <v>33</v>
      </c>
      <c r="L15" s="395" t="s">
        <v>33</v>
      </c>
      <c r="M15" s="777"/>
      <c r="N15" s="27"/>
      <c r="V15" s="47"/>
      <c r="W15" s="30"/>
      <c r="X15" s="31"/>
      <c r="Y15" s="31"/>
      <c r="Z15" s="47"/>
      <c r="AA15" s="30"/>
    </row>
    <row r="16" spans="2:27" x14ac:dyDescent="0.25">
      <c r="B16" s="192" t="s">
        <v>56</v>
      </c>
      <c r="C16" s="121">
        <v>249</v>
      </c>
      <c r="D16" s="121">
        <v>173</v>
      </c>
      <c r="E16" s="513">
        <f t="shared" si="2"/>
        <v>0.69477911646586343</v>
      </c>
      <c r="F16" s="121">
        <v>60</v>
      </c>
      <c r="G16" s="42">
        <f t="shared" si="0"/>
        <v>0.24096385542168675</v>
      </c>
      <c r="H16" s="114">
        <f t="shared" si="3"/>
        <v>0.93574297188755018</v>
      </c>
      <c r="I16" s="517">
        <v>16</v>
      </c>
      <c r="J16" s="843">
        <f t="shared" si="1"/>
        <v>6.4257028112449793E-2</v>
      </c>
      <c r="K16" s="269" t="s">
        <v>33</v>
      </c>
      <c r="L16" s="395" t="s">
        <v>33</v>
      </c>
      <c r="M16" s="777"/>
      <c r="N16" s="27"/>
      <c r="V16" s="47"/>
      <c r="W16" s="30"/>
      <c r="X16" s="31"/>
      <c r="Y16" s="31"/>
      <c r="Z16" s="47"/>
      <c r="AA16" s="30"/>
    </row>
    <row r="17" spans="2:30" x14ac:dyDescent="0.25">
      <c r="B17" s="192" t="s">
        <v>57</v>
      </c>
      <c r="C17" s="121">
        <v>92</v>
      </c>
      <c r="D17" s="121">
        <v>85</v>
      </c>
      <c r="E17" s="513">
        <f t="shared" si="2"/>
        <v>0.92391304347826086</v>
      </c>
      <c r="F17" s="121">
        <v>5</v>
      </c>
      <c r="G17" s="42">
        <f t="shared" si="0"/>
        <v>5.434782608695652E-2</v>
      </c>
      <c r="H17" s="114">
        <f t="shared" si="3"/>
        <v>0.97826086956521741</v>
      </c>
      <c r="I17" s="517">
        <v>2</v>
      </c>
      <c r="J17" s="843">
        <f t="shared" si="1"/>
        <v>2.1739130434782608E-2</v>
      </c>
      <c r="K17" s="121" t="s">
        <v>33</v>
      </c>
      <c r="L17" s="395" t="s">
        <v>33</v>
      </c>
      <c r="M17" s="777"/>
      <c r="N17" s="27"/>
      <c r="V17" s="47"/>
      <c r="W17" s="30"/>
      <c r="X17" s="31"/>
      <c r="Y17" s="31"/>
      <c r="Z17" s="47"/>
      <c r="AA17" s="30"/>
    </row>
    <row r="18" spans="2:30" x14ac:dyDescent="0.25">
      <c r="B18" s="192" t="s">
        <v>58</v>
      </c>
      <c r="C18" s="121">
        <v>181</v>
      </c>
      <c r="D18" s="121">
        <v>70</v>
      </c>
      <c r="E18" s="513">
        <f t="shared" si="2"/>
        <v>0.38674033149171272</v>
      </c>
      <c r="F18" s="121">
        <v>111</v>
      </c>
      <c r="G18" s="42">
        <f t="shared" si="0"/>
        <v>0.61325966850828728</v>
      </c>
      <c r="H18" s="114">
        <f t="shared" si="3"/>
        <v>1</v>
      </c>
      <c r="I18" s="517">
        <v>0</v>
      </c>
      <c r="J18" s="843">
        <f t="shared" si="1"/>
        <v>0</v>
      </c>
      <c r="K18" s="121" t="s">
        <v>32</v>
      </c>
      <c r="L18" s="392" t="s">
        <v>32</v>
      </c>
      <c r="N18" s="27"/>
      <c r="V18" s="47"/>
      <c r="W18" s="30"/>
      <c r="X18" s="31"/>
      <c r="Y18" s="31"/>
      <c r="Z18" s="47"/>
      <c r="AA18" s="30"/>
    </row>
    <row r="19" spans="2:30" x14ac:dyDescent="0.25">
      <c r="B19" s="192" t="s">
        <v>59</v>
      </c>
      <c r="C19" s="121">
        <v>331</v>
      </c>
      <c r="D19" s="121">
        <v>189</v>
      </c>
      <c r="E19" s="513">
        <f t="shared" si="2"/>
        <v>0.57099697885196377</v>
      </c>
      <c r="F19" s="121">
        <v>142</v>
      </c>
      <c r="G19" s="42">
        <f t="shared" si="0"/>
        <v>0.42900302114803623</v>
      </c>
      <c r="H19" s="114">
        <f t="shared" si="3"/>
        <v>1</v>
      </c>
      <c r="I19" s="517">
        <v>0</v>
      </c>
      <c r="J19" s="843">
        <f t="shared" si="1"/>
        <v>0</v>
      </c>
      <c r="K19" s="121"/>
      <c r="L19" s="392"/>
      <c r="N19" s="27"/>
      <c r="V19" s="47"/>
      <c r="W19" s="26"/>
      <c r="X19" s="25"/>
      <c r="Y19" s="25"/>
      <c r="Z19" s="47"/>
      <c r="AA19" s="26"/>
    </row>
    <row r="20" spans="2:30" x14ac:dyDescent="0.25">
      <c r="B20" s="192" t="s">
        <v>14</v>
      </c>
      <c r="C20" s="121">
        <v>88</v>
      </c>
      <c r="D20" s="121">
        <v>64</v>
      </c>
      <c r="E20" s="513">
        <f>D20/C20</f>
        <v>0.72727272727272729</v>
      </c>
      <c r="F20" s="121">
        <v>21</v>
      </c>
      <c r="G20" s="42">
        <f t="shared" si="0"/>
        <v>0.23863636363636365</v>
      </c>
      <c r="H20" s="114">
        <f t="shared" si="3"/>
        <v>0.96590909090909094</v>
      </c>
      <c r="I20" s="517">
        <v>3</v>
      </c>
      <c r="J20" s="843">
        <f t="shared" si="1"/>
        <v>3.4090909090909088E-2</v>
      </c>
      <c r="K20" s="121" t="s">
        <v>33</v>
      </c>
      <c r="L20" s="393"/>
      <c r="N20" s="27"/>
      <c r="V20" s="47"/>
      <c r="W20" s="30"/>
      <c r="X20" s="31"/>
      <c r="Y20" s="31"/>
      <c r="Z20" s="47"/>
      <c r="AA20" s="30"/>
    </row>
    <row r="21" spans="2:30" x14ac:dyDescent="0.25">
      <c r="B21" s="284" t="s">
        <v>523</v>
      </c>
      <c r="C21" s="210">
        <v>110</v>
      </c>
      <c r="D21" s="210">
        <v>96</v>
      </c>
      <c r="E21" s="316">
        <f>D21/C21</f>
        <v>0.87272727272727268</v>
      </c>
      <c r="F21" s="210">
        <v>11</v>
      </c>
      <c r="G21" s="279">
        <f t="shared" si="0"/>
        <v>0.1</v>
      </c>
      <c r="H21" s="531">
        <f t="shared" si="3"/>
        <v>0.97272727272727266</v>
      </c>
      <c r="I21" s="815">
        <v>3</v>
      </c>
      <c r="J21" s="844">
        <f t="shared" si="1"/>
        <v>2.7272727272727271E-2</v>
      </c>
      <c r="K21" s="210" t="s">
        <v>33</v>
      </c>
      <c r="L21" s="793"/>
      <c r="N21" s="27"/>
      <c r="V21" s="47"/>
      <c r="W21" s="30"/>
      <c r="X21" s="31"/>
      <c r="Y21" s="31"/>
      <c r="Z21" s="47"/>
      <c r="AA21" s="30"/>
    </row>
    <row r="22" spans="2:30" x14ac:dyDescent="0.25">
      <c r="B22" s="331" t="s">
        <v>75</v>
      </c>
      <c r="C22" s="525">
        <f>SUM(C8:C21)</f>
        <v>2872</v>
      </c>
      <c r="D22" s="525">
        <f>SUM(D8:D21)</f>
        <v>1638</v>
      </c>
      <c r="E22" s="532">
        <f>D22/C22</f>
        <v>0.57033426183844016</v>
      </c>
      <c r="F22" s="525">
        <f>SUM(F8:F21)</f>
        <v>819</v>
      </c>
      <c r="G22" s="115">
        <f t="shared" si="0"/>
        <v>0.28516713091922008</v>
      </c>
      <c r="H22" s="533">
        <f>E22+G22</f>
        <v>0.85550139275766024</v>
      </c>
      <c r="I22" s="845">
        <f>SUM(I8:I21)</f>
        <v>415</v>
      </c>
      <c r="J22" s="846">
        <f t="shared" si="1"/>
        <v>0.14449860724233984</v>
      </c>
      <c r="K22" s="83"/>
      <c r="M22" s="67"/>
      <c r="N22" s="27"/>
      <c r="V22" s="47"/>
      <c r="W22" s="30"/>
      <c r="X22" s="31"/>
      <c r="Y22" s="31"/>
      <c r="Z22" s="47"/>
      <c r="AA22" s="30"/>
    </row>
    <row r="23" spans="2:30" x14ac:dyDescent="0.25">
      <c r="B23" s="284" t="s">
        <v>81</v>
      </c>
      <c r="C23" s="535">
        <f>SUM(C22-(C21))</f>
        <v>2762</v>
      </c>
      <c r="D23" s="536">
        <f>SUM(D22-(D21))</f>
        <v>1542</v>
      </c>
      <c r="E23" s="537">
        <f>D23/C23</f>
        <v>0.55829109341057204</v>
      </c>
      <c r="F23" s="535">
        <f>SUM(F22-(F21))</f>
        <v>808</v>
      </c>
      <c r="G23" s="279">
        <f>F23/C23</f>
        <v>0.29254163649529324</v>
      </c>
      <c r="H23" s="531">
        <f>E23+G23</f>
        <v>0.85083272990586534</v>
      </c>
      <c r="I23" s="819">
        <f>SUM(I22-(I21))</f>
        <v>412</v>
      </c>
      <c r="J23" s="847">
        <f>I23/C23</f>
        <v>0.14916727009413469</v>
      </c>
      <c r="K23" s="83"/>
      <c r="M23" s="67"/>
      <c r="N23" s="27"/>
      <c r="V23" s="47"/>
      <c r="W23" s="30"/>
      <c r="X23" s="31"/>
      <c r="Y23" s="31"/>
      <c r="Z23" s="47"/>
      <c r="AA23" s="30"/>
    </row>
    <row r="24" spans="2:30" x14ac:dyDescent="0.25">
      <c r="B24" s="90" t="s">
        <v>521</v>
      </c>
      <c r="C24" s="90"/>
      <c r="D24" s="90"/>
      <c r="E24" s="90"/>
      <c r="F24" s="90"/>
      <c r="G24" s="90"/>
      <c r="H24" s="90"/>
      <c r="I24" s="90"/>
      <c r="J24" s="90"/>
      <c r="K24" s="28"/>
      <c r="L24" s="28"/>
      <c r="M24" s="28"/>
      <c r="N24" s="90"/>
      <c r="V24" s="29"/>
      <c r="W24" s="47"/>
      <c r="X24" s="30"/>
      <c r="Y24" s="47"/>
      <c r="Z24" s="30"/>
      <c r="AA24" s="31"/>
      <c r="AB24" s="31"/>
      <c r="AC24" s="47"/>
      <c r="AD24" s="30"/>
    </row>
    <row r="25" spans="2:30" x14ac:dyDescent="0.25">
      <c r="B25" s="1062" t="s">
        <v>437</v>
      </c>
      <c r="C25" s="1062"/>
      <c r="D25" s="1062"/>
      <c r="E25" s="1062"/>
      <c r="F25" s="1062"/>
      <c r="G25" s="1062"/>
      <c r="H25" s="1062"/>
      <c r="I25" s="1062"/>
      <c r="J25" s="1062"/>
      <c r="K25" s="1062"/>
      <c r="L25" s="1062"/>
      <c r="M25" s="1062"/>
      <c r="N25" s="1062"/>
      <c r="O25" s="69"/>
      <c r="P25" s="77"/>
      <c r="Q25" s="27"/>
      <c r="R25" s="17"/>
      <c r="S25" s="32"/>
      <c r="T25" s="32"/>
      <c r="U25" s="29"/>
      <c r="V25" s="29"/>
      <c r="W25" s="47"/>
      <c r="X25" s="30"/>
      <c r="Y25" s="47"/>
      <c r="Z25" s="30"/>
      <c r="AA25" s="31"/>
      <c r="AB25" s="31"/>
      <c r="AC25" s="47"/>
      <c r="AD25" s="30"/>
    </row>
    <row r="26" spans="2:30" x14ac:dyDescent="0.25">
      <c r="B26" s="90" t="s">
        <v>631</v>
      </c>
    </row>
    <row r="27" spans="2:30" x14ac:dyDescent="0.25">
      <c r="B27" s="90" t="s">
        <v>273</v>
      </c>
      <c r="Q27" s="77"/>
    </row>
    <row r="28" spans="2:30" x14ac:dyDescent="0.25">
      <c r="B28" s="90" t="s">
        <v>659</v>
      </c>
    </row>
    <row r="29" spans="2:30" x14ac:dyDescent="0.25">
      <c r="B29" s="801" t="s">
        <v>664</v>
      </c>
      <c r="C29" s="69" t="s">
        <v>663</v>
      </c>
    </row>
    <row r="30" spans="2:30" x14ac:dyDescent="0.25">
      <c r="B30" s="802" t="s">
        <v>665</v>
      </c>
      <c r="C30" s="69" t="s">
        <v>662</v>
      </c>
    </row>
    <row r="31" spans="2:30" ht="15.75" x14ac:dyDescent="0.25">
      <c r="B31" s="90"/>
      <c r="K31" s="775"/>
    </row>
    <row r="32" spans="2:30" ht="31.5" customHeight="1" x14ac:dyDescent="0.25">
      <c r="B32" s="966" t="s">
        <v>672</v>
      </c>
      <c r="C32" s="966"/>
      <c r="D32" s="966"/>
      <c r="E32" s="966"/>
      <c r="F32" s="966"/>
      <c r="G32" s="966"/>
      <c r="H32" s="966"/>
      <c r="I32" s="966"/>
      <c r="J32" s="966"/>
      <c r="K32" s="966"/>
      <c r="L32" s="966"/>
      <c r="M32" s="966"/>
    </row>
    <row r="33" spans="2:15" x14ac:dyDescent="0.25">
      <c r="B33" s="44"/>
      <c r="C33" s="44"/>
      <c r="D33" s="44"/>
      <c r="E33" s="44"/>
      <c r="F33" s="44"/>
      <c r="G33" s="44"/>
      <c r="H33" s="44"/>
      <c r="I33" s="44"/>
      <c r="J33" s="44"/>
    </row>
    <row r="34" spans="2:15" ht="15" customHeight="1" x14ac:dyDescent="0.25">
      <c r="B34" s="989" t="s">
        <v>60</v>
      </c>
      <c r="C34" s="976" t="s">
        <v>405</v>
      </c>
      <c r="D34" s="976" t="s">
        <v>650</v>
      </c>
      <c r="E34" s="976"/>
      <c r="F34" s="976" t="s">
        <v>649</v>
      </c>
      <c r="G34" s="976"/>
      <c r="H34" s="976" t="s">
        <v>651</v>
      </c>
      <c r="I34" s="976"/>
      <c r="J34" s="976" t="s">
        <v>652</v>
      </c>
      <c r="K34" s="976"/>
      <c r="L34" s="989" t="s">
        <v>61</v>
      </c>
      <c r="M34" s="980"/>
      <c r="N34" s="980" t="s">
        <v>673</v>
      </c>
      <c r="O34" s="1073" t="s">
        <v>481</v>
      </c>
    </row>
    <row r="35" spans="2:15" x14ac:dyDescent="0.25">
      <c r="B35" s="990"/>
      <c r="C35" s="981"/>
      <c r="D35" s="977"/>
      <c r="E35" s="977"/>
      <c r="F35" s="977"/>
      <c r="G35" s="977"/>
      <c r="H35" s="977"/>
      <c r="I35" s="977"/>
      <c r="J35" s="977"/>
      <c r="K35" s="977"/>
      <c r="L35" s="965"/>
      <c r="M35" s="992"/>
      <c r="N35" s="982"/>
      <c r="O35" s="1081"/>
    </row>
    <row r="36" spans="2:15" ht="18" customHeight="1" x14ac:dyDescent="0.25">
      <c r="B36" s="965"/>
      <c r="C36" s="977"/>
      <c r="D36" s="180" t="s">
        <v>5</v>
      </c>
      <c r="E36" s="180" t="s">
        <v>6</v>
      </c>
      <c r="F36" s="180" t="s">
        <v>5</v>
      </c>
      <c r="G36" s="180" t="s">
        <v>6</v>
      </c>
      <c r="H36" s="180" t="s">
        <v>5</v>
      </c>
      <c r="I36" s="180" t="s">
        <v>6</v>
      </c>
      <c r="J36" s="180" t="s">
        <v>5</v>
      </c>
      <c r="K36" s="180" t="s">
        <v>6</v>
      </c>
      <c r="L36" s="408" t="s">
        <v>5</v>
      </c>
      <c r="M36" s="181" t="s">
        <v>6</v>
      </c>
      <c r="N36" s="992"/>
      <c r="O36" s="1075"/>
    </row>
    <row r="37" spans="2:15" x14ac:dyDescent="0.25">
      <c r="B37" s="665" t="s">
        <v>7</v>
      </c>
      <c r="C37" s="603">
        <f>SUM(D37,F37,H37,J37)</f>
        <v>129</v>
      </c>
      <c r="D37" s="568">
        <v>0</v>
      </c>
      <c r="E37" s="772">
        <f t="shared" ref="E37:E52" si="4">D37/$C37</f>
        <v>0</v>
      </c>
      <c r="F37" s="568">
        <v>94</v>
      </c>
      <c r="G37" s="772">
        <f t="shared" ref="G37:G52" si="5">F37/$C37</f>
        <v>0.72868217054263562</v>
      </c>
      <c r="H37" s="121">
        <v>11</v>
      </c>
      <c r="I37" s="772">
        <f t="shared" ref="I37:I52" si="6">H37/$C37</f>
        <v>8.5271317829457363E-2</v>
      </c>
      <c r="J37" s="604">
        <v>24</v>
      </c>
      <c r="K37" s="772">
        <f t="shared" ref="K37:K52" si="7">J37/$C37</f>
        <v>0.18604651162790697</v>
      </c>
      <c r="L37" s="774">
        <f>SUM(F37,H37,J37)</f>
        <v>129</v>
      </c>
      <c r="M37" s="663">
        <f t="shared" ref="M37:M52" si="8">L37/$C37</f>
        <v>1</v>
      </c>
      <c r="N37" s="320" t="s">
        <v>33</v>
      </c>
      <c r="O37" s="792" t="s">
        <v>20</v>
      </c>
    </row>
    <row r="38" spans="2:15" ht="15" customHeight="1" x14ac:dyDescent="0.25">
      <c r="B38" s="665" t="s">
        <v>8</v>
      </c>
      <c r="C38" s="603">
        <f t="shared" ref="C38:C50" si="9">SUM(D38,F38,H38,J38)</f>
        <v>91</v>
      </c>
      <c r="D38" s="568">
        <v>1</v>
      </c>
      <c r="E38" s="772">
        <f t="shared" si="4"/>
        <v>1.098901098901099E-2</v>
      </c>
      <c r="F38" s="568">
        <v>17</v>
      </c>
      <c r="G38" s="772">
        <f t="shared" si="5"/>
        <v>0.18681318681318682</v>
      </c>
      <c r="H38" s="121">
        <v>50</v>
      </c>
      <c r="I38" s="772">
        <f t="shared" si="6"/>
        <v>0.5494505494505495</v>
      </c>
      <c r="J38" s="604">
        <v>23</v>
      </c>
      <c r="K38" s="772">
        <f t="shared" si="7"/>
        <v>0.25274725274725274</v>
      </c>
      <c r="L38" s="774">
        <f t="shared" ref="L38:L50" si="10">SUM(F38,H38,J38)</f>
        <v>90</v>
      </c>
      <c r="M38" s="594">
        <f t="shared" si="8"/>
        <v>0.98901098901098905</v>
      </c>
      <c r="N38" s="121" t="s">
        <v>434</v>
      </c>
      <c r="O38" s="395" t="s">
        <v>434</v>
      </c>
    </row>
    <row r="39" spans="2:15" x14ac:dyDescent="0.25">
      <c r="B39" s="665" t="s">
        <v>9</v>
      </c>
      <c r="C39" s="603">
        <f t="shared" si="9"/>
        <v>151</v>
      </c>
      <c r="D39" s="568">
        <v>39</v>
      </c>
      <c r="E39" s="772">
        <f t="shared" si="4"/>
        <v>0.25827814569536423</v>
      </c>
      <c r="F39" s="568">
        <v>19</v>
      </c>
      <c r="G39" s="772">
        <f t="shared" si="5"/>
        <v>0.12582781456953643</v>
      </c>
      <c r="H39" s="121">
        <v>77</v>
      </c>
      <c r="I39" s="772">
        <f t="shared" si="6"/>
        <v>0.50993377483443714</v>
      </c>
      <c r="J39" s="604">
        <v>16</v>
      </c>
      <c r="K39" s="772">
        <f t="shared" si="7"/>
        <v>0.10596026490066225</v>
      </c>
      <c r="L39" s="774">
        <f t="shared" si="10"/>
        <v>112</v>
      </c>
      <c r="M39" s="594">
        <f t="shared" si="8"/>
        <v>0.74172185430463577</v>
      </c>
      <c r="N39" s="121" t="s">
        <v>32</v>
      </c>
      <c r="O39" s="392" t="s">
        <v>32</v>
      </c>
    </row>
    <row r="40" spans="2:15" x14ac:dyDescent="0.25">
      <c r="B40" s="665" t="s">
        <v>10</v>
      </c>
      <c r="C40" s="603">
        <f t="shared" si="9"/>
        <v>122</v>
      </c>
      <c r="D40" s="568">
        <v>2</v>
      </c>
      <c r="E40" s="772">
        <f t="shared" si="4"/>
        <v>1.6393442622950821E-2</v>
      </c>
      <c r="F40" s="568">
        <v>72</v>
      </c>
      <c r="G40" s="772">
        <f t="shared" si="5"/>
        <v>0.5901639344262295</v>
      </c>
      <c r="H40" s="121">
        <v>43</v>
      </c>
      <c r="I40" s="772">
        <f t="shared" si="6"/>
        <v>0.35245901639344263</v>
      </c>
      <c r="J40" s="604">
        <v>5</v>
      </c>
      <c r="K40" s="772">
        <f t="shared" si="7"/>
        <v>4.0983606557377046E-2</v>
      </c>
      <c r="L40" s="774">
        <f>SUM(F40,H40,J40)</f>
        <v>120</v>
      </c>
      <c r="M40" s="594">
        <f t="shared" si="8"/>
        <v>0.98360655737704916</v>
      </c>
      <c r="N40" s="121" t="s">
        <v>434</v>
      </c>
      <c r="O40" s="393" t="s">
        <v>20</v>
      </c>
    </row>
    <row r="41" spans="2:15" x14ac:dyDescent="0.25">
      <c r="B41" s="665" t="s">
        <v>404</v>
      </c>
      <c r="C41" s="603">
        <f t="shared" si="9"/>
        <v>50</v>
      </c>
      <c r="D41" s="568">
        <v>0</v>
      </c>
      <c r="E41" s="772">
        <f t="shared" si="4"/>
        <v>0</v>
      </c>
      <c r="F41" s="568">
        <v>26</v>
      </c>
      <c r="G41" s="772">
        <f t="shared" si="5"/>
        <v>0.52</v>
      </c>
      <c r="H41" s="121">
        <v>19</v>
      </c>
      <c r="I41" s="772">
        <f t="shared" si="6"/>
        <v>0.38</v>
      </c>
      <c r="J41" s="604">
        <v>5</v>
      </c>
      <c r="K41" s="772">
        <f t="shared" si="7"/>
        <v>0.1</v>
      </c>
      <c r="L41" s="774">
        <f t="shared" si="10"/>
        <v>50</v>
      </c>
      <c r="M41" s="594">
        <f t="shared" si="8"/>
        <v>1</v>
      </c>
      <c r="N41" s="121" t="s">
        <v>20</v>
      </c>
      <c r="O41" s="439" t="s">
        <v>433</v>
      </c>
    </row>
    <row r="42" spans="2:15" x14ac:dyDescent="0.25">
      <c r="B42" s="665" t="s">
        <v>396</v>
      </c>
      <c r="C42" s="603">
        <f t="shared" si="9"/>
        <v>40</v>
      </c>
      <c r="D42" s="568">
        <v>12</v>
      </c>
      <c r="E42" s="772">
        <f t="shared" si="4"/>
        <v>0.3</v>
      </c>
      <c r="F42" s="568">
        <v>14</v>
      </c>
      <c r="G42" s="772">
        <f t="shared" si="5"/>
        <v>0.35</v>
      </c>
      <c r="H42" s="121">
        <v>10</v>
      </c>
      <c r="I42" s="772">
        <f t="shared" si="6"/>
        <v>0.25</v>
      </c>
      <c r="J42" s="604">
        <v>4</v>
      </c>
      <c r="K42" s="772">
        <f t="shared" si="7"/>
        <v>0.1</v>
      </c>
      <c r="L42" s="774">
        <f t="shared" si="10"/>
        <v>28</v>
      </c>
      <c r="M42" s="594">
        <f t="shared" si="8"/>
        <v>0.7</v>
      </c>
      <c r="N42" s="270" t="s">
        <v>32</v>
      </c>
      <c r="O42" s="392" t="s">
        <v>32</v>
      </c>
    </row>
    <row r="43" spans="2:15" x14ac:dyDescent="0.25">
      <c r="B43" s="665" t="s">
        <v>55</v>
      </c>
      <c r="C43" s="603">
        <f t="shared" si="9"/>
        <v>140</v>
      </c>
      <c r="D43" s="568">
        <v>0</v>
      </c>
      <c r="E43" s="772">
        <f t="shared" si="4"/>
        <v>0</v>
      </c>
      <c r="F43" s="568">
        <v>17</v>
      </c>
      <c r="G43" s="772">
        <f t="shared" si="5"/>
        <v>0.12142857142857143</v>
      </c>
      <c r="H43" s="121">
        <v>114</v>
      </c>
      <c r="I43" s="772">
        <f t="shared" si="6"/>
        <v>0.81428571428571428</v>
      </c>
      <c r="J43" s="604">
        <v>9</v>
      </c>
      <c r="K43" s="772">
        <f t="shared" si="7"/>
        <v>6.4285714285714279E-2</v>
      </c>
      <c r="L43" s="774">
        <f t="shared" si="10"/>
        <v>140</v>
      </c>
      <c r="M43" s="594">
        <f t="shared" si="8"/>
        <v>1</v>
      </c>
      <c r="N43" s="121" t="s">
        <v>33</v>
      </c>
      <c r="O43" s="395" t="s">
        <v>434</v>
      </c>
    </row>
    <row r="44" spans="2:15" x14ac:dyDescent="0.25">
      <c r="B44" s="665" t="s">
        <v>13</v>
      </c>
      <c r="C44" s="603">
        <f t="shared" si="9"/>
        <v>238</v>
      </c>
      <c r="D44" s="568">
        <v>40</v>
      </c>
      <c r="E44" s="772">
        <f t="shared" si="4"/>
        <v>0.16806722689075632</v>
      </c>
      <c r="F44" s="568">
        <v>85</v>
      </c>
      <c r="G44" s="772">
        <f t="shared" si="5"/>
        <v>0.35714285714285715</v>
      </c>
      <c r="H44" s="121">
        <v>106</v>
      </c>
      <c r="I44" s="772">
        <f t="shared" si="6"/>
        <v>0.44537815126050423</v>
      </c>
      <c r="J44" s="604">
        <v>7</v>
      </c>
      <c r="K44" s="772">
        <f t="shared" si="7"/>
        <v>2.9411764705882353E-2</v>
      </c>
      <c r="L44" s="774">
        <f t="shared" si="10"/>
        <v>198</v>
      </c>
      <c r="M44" s="594">
        <f t="shared" si="8"/>
        <v>0.83193277310924374</v>
      </c>
      <c r="N44" s="121" t="s">
        <v>32</v>
      </c>
      <c r="O44" s="392" t="s">
        <v>32</v>
      </c>
    </row>
    <row r="45" spans="2:15" x14ac:dyDescent="0.25">
      <c r="B45" s="665" t="s">
        <v>56</v>
      </c>
      <c r="C45" s="603">
        <f t="shared" si="9"/>
        <v>173</v>
      </c>
      <c r="D45" s="568">
        <v>3</v>
      </c>
      <c r="E45" s="772">
        <f t="shared" si="4"/>
        <v>1.7341040462427744E-2</v>
      </c>
      <c r="F45" s="568">
        <v>23</v>
      </c>
      <c r="G45" s="772">
        <f t="shared" si="5"/>
        <v>0.13294797687861271</v>
      </c>
      <c r="H45" s="121">
        <v>127</v>
      </c>
      <c r="I45" s="772">
        <f t="shared" si="6"/>
        <v>0.73410404624277459</v>
      </c>
      <c r="J45" s="604">
        <v>20</v>
      </c>
      <c r="K45" s="772">
        <f t="shared" si="7"/>
        <v>0.11560693641618497</v>
      </c>
      <c r="L45" s="774">
        <f t="shared" si="10"/>
        <v>170</v>
      </c>
      <c r="M45" s="594">
        <f t="shared" si="8"/>
        <v>0.98265895953757221</v>
      </c>
      <c r="N45" s="269" t="s">
        <v>33</v>
      </c>
      <c r="O45" s="395" t="s">
        <v>33</v>
      </c>
    </row>
    <row r="46" spans="2:15" x14ac:dyDescent="0.25">
      <c r="B46" s="665" t="s">
        <v>57</v>
      </c>
      <c r="C46" s="603">
        <f t="shared" si="9"/>
        <v>85</v>
      </c>
      <c r="D46" s="568">
        <v>5</v>
      </c>
      <c r="E46" s="772">
        <f t="shared" si="4"/>
        <v>5.8823529411764705E-2</v>
      </c>
      <c r="F46" s="568">
        <v>14</v>
      </c>
      <c r="G46" s="772">
        <f t="shared" si="5"/>
        <v>0.16470588235294117</v>
      </c>
      <c r="H46" s="121">
        <v>60</v>
      </c>
      <c r="I46" s="772">
        <f t="shared" si="6"/>
        <v>0.70588235294117652</v>
      </c>
      <c r="J46" s="604">
        <v>6</v>
      </c>
      <c r="K46" s="772">
        <f t="shared" si="7"/>
        <v>7.0588235294117646E-2</v>
      </c>
      <c r="L46" s="774">
        <f>SUM(F46,H46,J46)</f>
        <v>80</v>
      </c>
      <c r="M46" s="594">
        <f t="shared" si="8"/>
        <v>0.94117647058823528</v>
      </c>
      <c r="N46" s="121"/>
      <c r="O46" s="392"/>
    </row>
    <row r="47" spans="2:15" x14ac:dyDescent="0.25">
      <c r="B47" s="665" t="s">
        <v>398</v>
      </c>
      <c r="C47" s="603">
        <f t="shared" si="9"/>
        <v>70</v>
      </c>
      <c r="D47" s="568">
        <v>2</v>
      </c>
      <c r="E47" s="772">
        <f t="shared" si="4"/>
        <v>2.8571428571428571E-2</v>
      </c>
      <c r="F47" s="568">
        <v>52</v>
      </c>
      <c r="G47" s="772">
        <f t="shared" si="5"/>
        <v>0.74285714285714288</v>
      </c>
      <c r="H47" s="121">
        <v>6</v>
      </c>
      <c r="I47" s="772">
        <f t="shared" si="6"/>
        <v>8.5714285714285715E-2</v>
      </c>
      <c r="J47" s="604">
        <v>10</v>
      </c>
      <c r="K47" s="772">
        <f>J47/$C47</f>
        <v>0.14285714285714285</v>
      </c>
      <c r="L47" s="774">
        <f t="shared" si="10"/>
        <v>68</v>
      </c>
      <c r="M47" s="594">
        <f t="shared" si="8"/>
        <v>0.97142857142857142</v>
      </c>
      <c r="N47" s="121"/>
      <c r="O47" s="392"/>
    </row>
    <row r="48" spans="2:15" x14ac:dyDescent="0.25">
      <c r="B48" s="665" t="s">
        <v>59</v>
      </c>
      <c r="C48" s="603">
        <f t="shared" si="9"/>
        <v>189</v>
      </c>
      <c r="D48" s="568">
        <v>8</v>
      </c>
      <c r="E48" s="772">
        <f t="shared" si="4"/>
        <v>4.2328042328042326E-2</v>
      </c>
      <c r="F48" s="568">
        <v>8</v>
      </c>
      <c r="G48" s="772">
        <f t="shared" si="5"/>
        <v>4.2328042328042326E-2</v>
      </c>
      <c r="H48" s="121">
        <v>152</v>
      </c>
      <c r="I48" s="772">
        <f t="shared" si="6"/>
        <v>0.80423280423280419</v>
      </c>
      <c r="J48" s="604">
        <v>21</v>
      </c>
      <c r="K48" s="772">
        <f t="shared" si="7"/>
        <v>0.1111111111111111</v>
      </c>
      <c r="L48" s="774">
        <f t="shared" si="10"/>
        <v>181</v>
      </c>
      <c r="M48" s="594">
        <f t="shared" si="8"/>
        <v>0.95767195767195767</v>
      </c>
      <c r="N48" s="121"/>
      <c r="O48" s="392"/>
    </row>
    <row r="49" spans="2:25" x14ac:dyDescent="0.25">
      <c r="B49" s="665" t="s">
        <v>14</v>
      </c>
      <c r="C49" s="603">
        <f t="shared" si="9"/>
        <v>64</v>
      </c>
      <c r="D49" s="568">
        <v>12</v>
      </c>
      <c r="E49" s="772">
        <f t="shared" si="4"/>
        <v>0.1875</v>
      </c>
      <c r="F49" s="568">
        <v>42</v>
      </c>
      <c r="G49" s="772">
        <f t="shared" si="5"/>
        <v>0.65625</v>
      </c>
      <c r="H49" s="121">
        <v>9</v>
      </c>
      <c r="I49" s="772">
        <f t="shared" si="6"/>
        <v>0.140625</v>
      </c>
      <c r="J49" s="604">
        <v>1</v>
      </c>
      <c r="K49" s="772">
        <f t="shared" si="7"/>
        <v>1.5625E-2</v>
      </c>
      <c r="L49" s="774">
        <f t="shared" si="10"/>
        <v>52</v>
      </c>
      <c r="M49" s="594">
        <f t="shared" si="8"/>
        <v>0.8125</v>
      </c>
      <c r="N49" s="121" t="s">
        <v>34</v>
      </c>
      <c r="O49" s="392"/>
    </row>
    <row r="50" spans="2:25" x14ac:dyDescent="0.25">
      <c r="B50" s="665" t="s">
        <v>523</v>
      </c>
      <c r="C50" s="603">
        <f t="shared" si="9"/>
        <v>96</v>
      </c>
      <c r="D50" s="568">
        <v>0</v>
      </c>
      <c r="E50" s="772">
        <f t="shared" si="4"/>
        <v>0</v>
      </c>
      <c r="F50" s="568">
        <v>8</v>
      </c>
      <c r="G50" s="772">
        <f t="shared" si="5"/>
        <v>8.3333333333333329E-2</v>
      </c>
      <c r="H50" s="121">
        <v>80</v>
      </c>
      <c r="I50" s="772">
        <f t="shared" si="6"/>
        <v>0.83333333333333337</v>
      </c>
      <c r="J50" s="604">
        <v>8</v>
      </c>
      <c r="K50" s="772">
        <f t="shared" si="7"/>
        <v>8.3333333333333329E-2</v>
      </c>
      <c r="L50" s="794">
        <f t="shared" si="10"/>
        <v>96</v>
      </c>
      <c r="M50" s="795">
        <f t="shared" si="8"/>
        <v>1</v>
      </c>
      <c r="N50" s="210" t="s">
        <v>33</v>
      </c>
      <c r="O50" s="440" t="s">
        <v>213</v>
      </c>
    </row>
    <row r="51" spans="2:25" x14ac:dyDescent="0.25">
      <c r="B51" s="765" t="s">
        <v>75</v>
      </c>
      <c r="C51" s="605">
        <f>SUM(C37:C50)</f>
        <v>1638</v>
      </c>
      <c r="D51" s="605">
        <f>SUM(D37:D50)</f>
        <v>124</v>
      </c>
      <c r="E51" s="773">
        <f t="shared" si="4"/>
        <v>7.5702075702075697E-2</v>
      </c>
      <c r="F51" s="605">
        <f>SUM(F37:F50)</f>
        <v>491</v>
      </c>
      <c r="G51" s="773">
        <f t="shared" si="5"/>
        <v>0.29975579975579975</v>
      </c>
      <c r="H51" s="605">
        <f>SUM(H37:H50)</f>
        <v>864</v>
      </c>
      <c r="I51" s="773">
        <f t="shared" si="6"/>
        <v>0.52747252747252749</v>
      </c>
      <c r="J51" s="605">
        <f>SUM(J37:J50)</f>
        <v>159</v>
      </c>
      <c r="K51" s="773">
        <f>J51/$C51</f>
        <v>9.7069597069597072E-2</v>
      </c>
      <c r="L51" s="605">
        <f>SUM(L37:L50)</f>
        <v>1514</v>
      </c>
      <c r="M51" s="658">
        <f t="shared" si="8"/>
        <v>0.92429792429792434</v>
      </c>
      <c r="O51" s="83"/>
    </row>
    <row r="52" spans="2:25" x14ac:dyDescent="0.25">
      <c r="B52" s="116" t="s">
        <v>81</v>
      </c>
      <c r="C52" s="535">
        <f>SUM(C51)-C41-C42-C47-C50</f>
        <v>1382</v>
      </c>
      <c r="D52" s="535">
        <f>SUM(D51)-D41-D42-D47-D50</f>
        <v>110</v>
      </c>
      <c r="E52" s="773">
        <f t="shared" si="4"/>
        <v>7.9594790159189577E-2</v>
      </c>
      <c r="F52" s="535">
        <f>SUM(F51)-F41-F42-F47-F50</f>
        <v>391</v>
      </c>
      <c r="G52" s="773">
        <f t="shared" si="5"/>
        <v>0.28292329956584661</v>
      </c>
      <c r="H52" s="535">
        <f>SUM(H51)-H41-H42-H47-H50</f>
        <v>749</v>
      </c>
      <c r="I52" s="773">
        <f t="shared" si="6"/>
        <v>0.54196816208393628</v>
      </c>
      <c r="J52" s="535">
        <f>SUM(J51)-J41-J42-J47-J50</f>
        <v>132</v>
      </c>
      <c r="K52" s="773">
        <f t="shared" si="7"/>
        <v>9.5513748191027495E-2</v>
      </c>
      <c r="L52" s="535">
        <f>SUM(L51)-L41-L42-L47-L50</f>
        <v>1272</v>
      </c>
      <c r="M52" s="658">
        <f t="shared" si="8"/>
        <v>0.92040520984081042</v>
      </c>
      <c r="O52" s="83"/>
    </row>
    <row r="53" spans="2:25" x14ac:dyDescent="0.25">
      <c r="B53" s="314" t="s">
        <v>520</v>
      </c>
      <c r="C53" s="313"/>
      <c r="D53" s="313"/>
      <c r="E53" s="313"/>
      <c r="F53" s="313"/>
      <c r="G53" s="313"/>
      <c r="H53" s="24"/>
      <c r="I53" s="24"/>
      <c r="K53" s="83"/>
      <c r="O53" s="83"/>
      <c r="P53" s="83"/>
      <c r="Q53" s="83"/>
      <c r="R53" s="83"/>
      <c r="S53" s="83"/>
      <c r="T53" s="83"/>
      <c r="U53" s="83"/>
      <c r="V53" s="83"/>
    </row>
    <row r="54" spans="2:25" x14ac:dyDescent="0.25">
      <c r="B54" s="90" t="s">
        <v>436</v>
      </c>
      <c r="C54" s="24"/>
      <c r="D54" s="24"/>
      <c r="E54" s="24"/>
      <c r="F54" s="24"/>
      <c r="G54" s="24"/>
      <c r="H54" s="24"/>
      <c r="I54" s="24"/>
      <c r="K54" s="83"/>
      <c r="O54" s="83"/>
      <c r="P54" s="83"/>
      <c r="Q54" s="83"/>
      <c r="R54" s="83"/>
      <c r="S54" s="83"/>
    </row>
    <row r="55" spans="2:25" x14ac:dyDescent="0.25">
      <c r="B55" s="797" t="s">
        <v>844</v>
      </c>
      <c r="C55" s="121"/>
      <c r="D55" s="121"/>
      <c r="E55" s="121"/>
      <c r="F55" s="121"/>
      <c r="G55" s="121"/>
      <c r="H55" s="121"/>
      <c r="I55" s="121"/>
      <c r="J55" s="121"/>
      <c r="K55" s="83"/>
      <c r="O55" s="83"/>
      <c r="P55" s="83"/>
      <c r="Q55" s="83"/>
      <c r="R55" s="83"/>
      <c r="S55" s="83"/>
    </row>
    <row r="56" spans="2:25" x14ac:dyDescent="0.25">
      <c r="B56" s="90" t="s">
        <v>659</v>
      </c>
      <c r="K56" s="83"/>
      <c r="O56" s="83"/>
      <c r="P56" s="83"/>
      <c r="Q56" s="83"/>
      <c r="R56" s="83"/>
      <c r="S56" s="83"/>
    </row>
    <row r="57" spans="2:25" x14ac:dyDescent="0.25">
      <c r="B57" s="801" t="s">
        <v>664</v>
      </c>
      <c r="C57" s="69" t="s">
        <v>663</v>
      </c>
      <c r="D57" s="69"/>
      <c r="E57" s="69"/>
      <c r="F57" s="69"/>
      <c r="G57" s="69"/>
      <c r="H57" s="69"/>
      <c r="I57" s="69"/>
      <c r="K57" s="69"/>
    </row>
    <row r="58" spans="2:25" x14ac:dyDescent="0.25">
      <c r="B58" s="802" t="s">
        <v>665</v>
      </c>
      <c r="C58" s="69" t="s">
        <v>662</v>
      </c>
      <c r="D58" s="69"/>
      <c r="E58" s="69"/>
      <c r="F58" s="69"/>
      <c r="G58" s="69"/>
      <c r="H58" s="69"/>
      <c r="I58" s="69"/>
      <c r="K58" s="69"/>
    </row>
    <row r="59" spans="2:25" x14ac:dyDescent="0.25">
      <c r="B59" s="222" t="s">
        <v>333</v>
      </c>
      <c r="C59" s="69"/>
      <c r="D59" s="69"/>
      <c r="E59" s="69"/>
      <c r="F59" s="69"/>
      <c r="G59" s="222"/>
      <c r="H59" s="69"/>
      <c r="I59" s="69"/>
      <c r="K59" s="69"/>
    </row>
    <row r="60" spans="2:25" x14ac:dyDescent="0.25">
      <c r="B60" s="972"/>
      <c r="C60" s="972"/>
      <c r="D60" s="972"/>
      <c r="E60" s="972"/>
      <c r="F60" s="972"/>
      <c r="G60" s="972"/>
      <c r="H60" s="972"/>
      <c r="I60" s="972"/>
      <c r="J60" s="972"/>
      <c r="K60" s="972"/>
      <c r="L60" s="972"/>
      <c r="M60" s="972"/>
      <c r="N60" s="972"/>
      <c r="O60" s="972"/>
      <c r="P60" s="1090"/>
      <c r="Y60" s="776"/>
    </row>
    <row r="61" spans="2:25" ht="33" customHeight="1" x14ac:dyDescent="0.25">
      <c r="B61" s="966" t="s">
        <v>431</v>
      </c>
      <c r="C61" s="966"/>
      <c r="D61" s="966"/>
      <c r="E61" s="966"/>
      <c r="F61" s="966"/>
      <c r="G61" s="966"/>
      <c r="H61" s="966"/>
      <c r="I61" s="966"/>
      <c r="J61" s="966"/>
      <c r="K61" s="966"/>
      <c r="L61" s="966"/>
      <c r="M61" s="33"/>
      <c r="N61" s="33"/>
    </row>
    <row r="62" spans="2:25" x14ac:dyDescent="0.25">
      <c r="B62" s="44"/>
      <c r="C62" s="44"/>
      <c r="D62" s="44"/>
      <c r="E62" s="44"/>
      <c r="F62" s="44"/>
      <c r="G62" s="44"/>
      <c r="H62" s="44"/>
      <c r="I62" s="44"/>
      <c r="J62" s="44"/>
      <c r="N62" s="67"/>
    </row>
    <row r="63" spans="2:25" ht="15" customHeight="1" x14ac:dyDescent="0.25">
      <c r="B63" s="989" t="s">
        <v>60</v>
      </c>
      <c r="C63" s="976" t="s">
        <v>788</v>
      </c>
      <c r="D63" s="976" t="s">
        <v>206</v>
      </c>
      <c r="E63" s="976"/>
      <c r="F63" s="976" t="s">
        <v>79</v>
      </c>
      <c r="G63" s="976"/>
      <c r="H63" s="976" t="s">
        <v>331</v>
      </c>
      <c r="I63" s="1038" t="s">
        <v>3</v>
      </c>
      <c r="J63" s="1038"/>
      <c r="K63" s="976" t="s">
        <v>84</v>
      </c>
      <c r="L63" s="1082" t="s">
        <v>481</v>
      </c>
      <c r="M63" s="67"/>
      <c r="N63" s="67"/>
    </row>
    <row r="64" spans="2:25" x14ac:dyDescent="0.25">
      <c r="B64" s="990"/>
      <c r="C64" s="977"/>
      <c r="D64" s="981"/>
      <c r="E64" s="981"/>
      <c r="F64" s="981"/>
      <c r="G64" s="981"/>
      <c r="H64" s="977"/>
      <c r="I64" s="1039"/>
      <c r="J64" s="1039"/>
      <c r="K64" s="981"/>
      <c r="L64" s="1083"/>
      <c r="M64" s="100"/>
      <c r="N64" s="202"/>
      <c r="O64" s="202"/>
      <c r="P64" s="202"/>
      <c r="Q64" s="202"/>
      <c r="R64" s="202"/>
      <c r="S64" s="202"/>
    </row>
    <row r="65" spans="2:26" ht="18.75" customHeight="1" x14ac:dyDescent="0.25">
      <c r="B65" s="965"/>
      <c r="C65" s="72" t="s">
        <v>4</v>
      </c>
      <c r="D65" s="72" t="s">
        <v>5</v>
      </c>
      <c r="E65" s="72" t="s">
        <v>6</v>
      </c>
      <c r="F65" s="186" t="s">
        <v>5</v>
      </c>
      <c r="G65" s="186" t="s">
        <v>6</v>
      </c>
      <c r="H65" s="186" t="s">
        <v>6</v>
      </c>
      <c r="I65" s="824" t="s">
        <v>5</v>
      </c>
      <c r="J65" s="824" t="s">
        <v>6</v>
      </c>
      <c r="K65" s="977"/>
      <c r="L65" s="1084"/>
      <c r="M65" s="99"/>
      <c r="N65" s="202"/>
      <c r="O65" s="202"/>
      <c r="P65" s="202"/>
      <c r="Q65" s="202"/>
      <c r="R65" s="202"/>
      <c r="S65" s="202"/>
    </row>
    <row r="66" spans="2:26" x14ac:dyDescent="0.25">
      <c r="B66" s="281" t="s">
        <v>7</v>
      </c>
      <c r="C66" s="320">
        <v>161</v>
      </c>
      <c r="D66" s="320">
        <v>123</v>
      </c>
      <c r="E66" s="523">
        <f>D66/C66</f>
        <v>0.7639751552795031</v>
      </c>
      <c r="F66" s="320">
        <v>36</v>
      </c>
      <c r="G66" s="259">
        <f t="shared" ref="G66:G80" si="11">F66/C66</f>
        <v>0.2236024844720497</v>
      </c>
      <c r="H66" s="530">
        <f>E66+G66</f>
        <v>0.98757763975155277</v>
      </c>
      <c r="I66" s="812">
        <v>2</v>
      </c>
      <c r="J66" s="842">
        <f t="shared" ref="J66:J80" si="12">I66/C66</f>
        <v>1.2422360248447204E-2</v>
      </c>
      <c r="K66" s="320" t="s">
        <v>33</v>
      </c>
      <c r="L66" s="395" t="s">
        <v>33</v>
      </c>
      <c r="M66" s="99"/>
      <c r="N66" s="202"/>
      <c r="O66" s="202"/>
      <c r="P66" s="202"/>
      <c r="Q66" s="202"/>
      <c r="R66" s="202"/>
      <c r="S66" s="202"/>
    </row>
    <row r="67" spans="2:26" ht="15" customHeight="1" x14ac:dyDescent="0.25">
      <c r="B67" s="192" t="s">
        <v>8</v>
      </c>
      <c r="C67" s="121">
        <v>178</v>
      </c>
      <c r="D67" s="121">
        <v>91</v>
      </c>
      <c r="E67" s="513">
        <f t="shared" ref="E67:E77" si="13">D67/C67</f>
        <v>0.5112359550561798</v>
      </c>
      <c r="F67" s="121">
        <v>87</v>
      </c>
      <c r="G67" s="42">
        <f t="shared" si="11"/>
        <v>0.4887640449438202</v>
      </c>
      <c r="H67" s="114">
        <f t="shared" ref="H67:H79" si="14">E67+G67</f>
        <v>1</v>
      </c>
      <c r="I67" s="517">
        <v>0</v>
      </c>
      <c r="J67" s="843">
        <f t="shared" si="12"/>
        <v>0</v>
      </c>
      <c r="K67" s="121"/>
      <c r="L67" s="392"/>
      <c r="M67" s="67"/>
      <c r="N67" s="202"/>
      <c r="O67" s="202"/>
      <c r="P67" s="202"/>
      <c r="Q67" s="202"/>
      <c r="R67" s="202"/>
      <c r="S67" s="202"/>
    </row>
    <row r="68" spans="2:26" x14ac:dyDescent="0.25">
      <c r="B68" s="192" t="s">
        <v>9</v>
      </c>
      <c r="C68" s="121">
        <v>198</v>
      </c>
      <c r="D68" s="121">
        <v>119</v>
      </c>
      <c r="E68" s="513">
        <f t="shared" si="13"/>
        <v>0.60101010101010099</v>
      </c>
      <c r="F68" s="121">
        <v>79</v>
      </c>
      <c r="G68" s="42">
        <f t="shared" si="11"/>
        <v>0.39898989898989901</v>
      </c>
      <c r="H68" s="114">
        <f t="shared" si="14"/>
        <v>1</v>
      </c>
      <c r="I68" s="517">
        <v>0</v>
      </c>
      <c r="J68" s="843">
        <f t="shared" si="12"/>
        <v>0</v>
      </c>
      <c r="K68" s="121" t="s">
        <v>33</v>
      </c>
      <c r="L68" s="392"/>
      <c r="M68" s="67"/>
      <c r="N68" s="202"/>
      <c r="O68" s="202"/>
      <c r="P68" s="202"/>
      <c r="Q68" s="202"/>
      <c r="R68" s="202"/>
      <c r="S68" s="202"/>
    </row>
    <row r="69" spans="2:26" x14ac:dyDescent="0.25">
      <c r="B69" s="192" t="s">
        <v>10</v>
      </c>
      <c r="C69" s="121">
        <v>180</v>
      </c>
      <c r="D69" s="121">
        <v>79</v>
      </c>
      <c r="E69" s="513">
        <f t="shared" si="13"/>
        <v>0.43888888888888888</v>
      </c>
      <c r="F69" s="121">
        <v>97</v>
      </c>
      <c r="G69" s="42">
        <f t="shared" si="11"/>
        <v>0.53888888888888886</v>
      </c>
      <c r="H69" s="114">
        <f t="shared" si="14"/>
        <v>0.97777777777777775</v>
      </c>
      <c r="I69" s="517">
        <v>4</v>
      </c>
      <c r="J69" s="843">
        <f t="shared" si="12"/>
        <v>2.2222222222222223E-2</v>
      </c>
      <c r="K69" s="121"/>
      <c r="L69" s="393"/>
      <c r="M69" s="67"/>
      <c r="N69" s="403"/>
      <c r="O69" s="202"/>
      <c r="P69" s="202"/>
      <c r="Q69" s="202"/>
      <c r="R69" s="202"/>
      <c r="S69" s="202"/>
    </row>
    <row r="70" spans="2:26" x14ac:dyDescent="0.25">
      <c r="B70" s="192" t="s">
        <v>11</v>
      </c>
      <c r="C70" s="121">
        <v>253</v>
      </c>
      <c r="D70" s="121">
        <v>43</v>
      </c>
      <c r="E70" s="513">
        <f t="shared" si="13"/>
        <v>0.16996047430830039</v>
      </c>
      <c r="F70" s="121">
        <v>70</v>
      </c>
      <c r="G70" s="42">
        <f t="shared" si="11"/>
        <v>0.27667984189723321</v>
      </c>
      <c r="H70" s="114">
        <f t="shared" si="14"/>
        <v>0.44664031620553357</v>
      </c>
      <c r="I70" s="517">
        <v>140</v>
      </c>
      <c r="J70" s="843">
        <f t="shared" si="12"/>
        <v>0.55335968379446643</v>
      </c>
      <c r="K70" s="121" t="s">
        <v>32</v>
      </c>
      <c r="L70" s="392" t="s">
        <v>32</v>
      </c>
      <c r="M70" s="67"/>
      <c r="N70" s="403"/>
      <c r="O70" s="202"/>
      <c r="P70" s="202"/>
      <c r="Q70" s="202"/>
      <c r="R70" s="202"/>
      <c r="S70" s="202"/>
    </row>
    <row r="71" spans="2:26" x14ac:dyDescent="0.25">
      <c r="B71" s="192" t="s">
        <v>12</v>
      </c>
      <c r="C71" s="121">
        <v>320</v>
      </c>
      <c r="D71" s="121">
        <v>20</v>
      </c>
      <c r="E71" s="513">
        <f t="shared" si="13"/>
        <v>6.25E-2</v>
      </c>
      <c r="F71" s="121">
        <v>64</v>
      </c>
      <c r="G71" s="42">
        <f t="shared" si="11"/>
        <v>0.2</v>
      </c>
      <c r="H71" s="114">
        <f t="shared" si="14"/>
        <v>0.26250000000000001</v>
      </c>
      <c r="I71" s="517">
        <v>236</v>
      </c>
      <c r="J71" s="843">
        <f t="shared" si="12"/>
        <v>0.73750000000000004</v>
      </c>
      <c r="K71" s="270" t="s">
        <v>32</v>
      </c>
      <c r="L71" s="392" t="s">
        <v>32</v>
      </c>
      <c r="M71" s="67"/>
      <c r="N71" s="403"/>
      <c r="O71" s="202"/>
      <c r="P71" s="202"/>
      <c r="Q71" s="202"/>
      <c r="R71" s="202"/>
      <c r="S71" s="202"/>
    </row>
    <row r="72" spans="2:26" x14ac:dyDescent="0.25">
      <c r="B72" s="192" t="s">
        <v>55</v>
      </c>
      <c r="C72" s="121">
        <v>190</v>
      </c>
      <c r="D72" s="121">
        <v>136</v>
      </c>
      <c r="E72" s="513">
        <f t="shared" si="13"/>
        <v>0.71578947368421053</v>
      </c>
      <c r="F72" s="121">
        <v>51</v>
      </c>
      <c r="G72" s="42">
        <f t="shared" si="11"/>
        <v>0.26842105263157895</v>
      </c>
      <c r="H72" s="114">
        <f t="shared" si="14"/>
        <v>0.98421052631578942</v>
      </c>
      <c r="I72" s="517">
        <v>3</v>
      </c>
      <c r="J72" s="843">
        <f t="shared" si="12"/>
        <v>1.5789473684210527E-2</v>
      </c>
      <c r="K72" s="121" t="s">
        <v>33</v>
      </c>
      <c r="L72" s="395" t="s">
        <v>33</v>
      </c>
      <c r="M72" s="99"/>
      <c r="N72" s="403"/>
      <c r="O72" s="202"/>
      <c r="P72" s="202"/>
      <c r="Q72" s="202"/>
      <c r="R72" s="202"/>
      <c r="S72" s="202"/>
    </row>
    <row r="73" spans="2:26" x14ac:dyDescent="0.25">
      <c r="B73" s="192" t="s">
        <v>13</v>
      </c>
      <c r="C73" s="121">
        <v>341</v>
      </c>
      <c r="D73" s="121">
        <v>195</v>
      </c>
      <c r="E73" s="513">
        <f t="shared" si="13"/>
        <v>0.57184750733137835</v>
      </c>
      <c r="F73" s="121">
        <v>103</v>
      </c>
      <c r="G73" s="42">
        <f t="shared" si="11"/>
        <v>0.30205278592375367</v>
      </c>
      <c r="H73" s="114">
        <f t="shared" si="14"/>
        <v>0.87390029325513208</v>
      </c>
      <c r="I73" s="517">
        <v>43</v>
      </c>
      <c r="J73" s="843">
        <f t="shared" si="12"/>
        <v>0.12609970674486803</v>
      </c>
      <c r="K73" s="121" t="s">
        <v>33</v>
      </c>
      <c r="L73" s="393"/>
      <c r="M73" s="67"/>
      <c r="N73" s="403"/>
      <c r="O73" s="202"/>
      <c r="P73" s="202"/>
      <c r="Q73" s="202"/>
      <c r="R73" s="202"/>
      <c r="S73" s="202"/>
    </row>
    <row r="74" spans="2:26" x14ac:dyDescent="0.25">
      <c r="B74" s="192" t="s">
        <v>56</v>
      </c>
      <c r="C74" s="121">
        <v>249</v>
      </c>
      <c r="D74" s="121">
        <v>158</v>
      </c>
      <c r="E74" s="513">
        <f t="shared" si="13"/>
        <v>0.63453815261044177</v>
      </c>
      <c r="F74" s="121">
        <v>74</v>
      </c>
      <c r="G74" s="42">
        <f t="shared" si="11"/>
        <v>0.2971887550200803</v>
      </c>
      <c r="H74" s="114">
        <f t="shared" si="14"/>
        <v>0.93172690763052213</v>
      </c>
      <c r="I74" s="517">
        <v>17</v>
      </c>
      <c r="J74" s="843">
        <f t="shared" si="12"/>
        <v>6.8273092369477914E-2</v>
      </c>
      <c r="K74" s="269" t="s">
        <v>33</v>
      </c>
      <c r="L74" s="395" t="s">
        <v>33</v>
      </c>
      <c r="M74" s="99"/>
      <c r="N74" s="403"/>
      <c r="O74" s="202"/>
      <c r="P74" s="202"/>
      <c r="Q74" s="202"/>
      <c r="R74" s="202"/>
      <c r="S74" s="202"/>
    </row>
    <row r="75" spans="2:26" x14ac:dyDescent="0.25">
      <c r="B75" s="192" t="s">
        <v>57</v>
      </c>
      <c r="C75" s="121">
        <v>92</v>
      </c>
      <c r="D75" s="121">
        <v>78</v>
      </c>
      <c r="E75" s="513">
        <f t="shared" si="13"/>
        <v>0.84782608695652173</v>
      </c>
      <c r="F75" s="121">
        <v>12</v>
      </c>
      <c r="G75" s="42">
        <f t="shared" si="11"/>
        <v>0.13043478260869565</v>
      </c>
      <c r="H75" s="114">
        <f t="shared" si="14"/>
        <v>0.97826086956521741</v>
      </c>
      <c r="I75" s="517">
        <v>2</v>
      </c>
      <c r="J75" s="843">
        <f t="shared" si="12"/>
        <v>2.1739130434782608E-2</v>
      </c>
      <c r="K75" s="121" t="s">
        <v>33</v>
      </c>
      <c r="L75" s="395" t="s">
        <v>33</v>
      </c>
      <c r="M75" s="99"/>
      <c r="N75" s="403"/>
      <c r="O75" s="202"/>
      <c r="P75" s="202"/>
      <c r="Q75" s="202"/>
      <c r="R75" s="202"/>
      <c r="S75" s="202"/>
    </row>
    <row r="76" spans="2:26" x14ac:dyDescent="0.25">
      <c r="B76" s="192" t="s">
        <v>58</v>
      </c>
      <c r="C76" s="121">
        <v>181</v>
      </c>
      <c r="D76" s="121">
        <v>49</v>
      </c>
      <c r="E76" s="513">
        <f t="shared" si="13"/>
        <v>0.27071823204419887</v>
      </c>
      <c r="F76" s="121">
        <v>131</v>
      </c>
      <c r="G76" s="42">
        <f t="shared" si="11"/>
        <v>0.72375690607734811</v>
      </c>
      <c r="H76" s="114">
        <f t="shared" si="14"/>
        <v>0.99447513812154698</v>
      </c>
      <c r="I76" s="517">
        <v>1</v>
      </c>
      <c r="J76" s="843">
        <f t="shared" si="12"/>
        <v>5.5248618784530384E-3</v>
      </c>
      <c r="K76" s="121" t="s">
        <v>32</v>
      </c>
      <c r="L76" s="392" t="s">
        <v>32</v>
      </c>
      <c r="M76" s="67"/>
      <c r="N76" s="403"/>
      <c r="O76" s="202"/>
      <c r="P76" s="202"/>
      <c r="Q76" s="202"/>
      <c r="R76" s="202"/>
      <c r="S76" s="202"/>
    </row>
    <row r="77" spans="2:26" x14ac:dyDescent="0.25">
      <c r="B77" s="192" t="s">
        <v>59</v>
      </c>
      <c r="C77" s="121">
        <v>331</v>
      </c>
      <c r="D77" s="121">
        <v>135</v>
      </c>
      <c r="E77" s="513">
        <f t="shared" si="13"/>
        <v>0.40785498489425981</v>
      </c>
      <c r="F77" s="121">
        <v>196</v>
      </c>
      <c r="G77" s="42">
        <f t="shared" si="11"/>
        <v>0.59214501510574014</v>
      </c>
      <c r="H77" s="114">
        <f t="shared" si="14"/>
        <v>1</v>
      </c>
      <c r="I77" s="517">
        <v>0</v>
      </c>
      <c r="J77" s="843">
        <f t="shared" si="12"/>
        <v>0</v>
      </c>
      <c r="K77" s="121" t="s">
        <v>435</v>
      </c>
      <c r="L77" s="392" t="s">
        <v>435</v>
      </c>
      <c r="M77" s="67"/>
      <c r="N77" s="403"/>
      <c r="O77" s="202"/>
      <c r="P77" s="202"/>
      <c r="Q77" s="202"/>
      <c r="R77" s="202"/>
      <c r="S77" s="202"/>
      <c r="Z77" s="77"/>
    </row>
    <row r="78" spans="2:26" x14ac:dyDescent="0.25">
      <c r="B78" s="192" t="s">
        <v>14</v>
      </c>
      <c r="C78" s="121">
        <v>88</v>
      </c>
      <c r="D78" s="121">
        <v>61</v>
      </c>
      <c r="E78" s="513">
        <f>D78/C78</f>
        <v>0.69318181818181823</v>
      </c>
      <c r="F78" s="121">
        <v>26</v>
      </c>
      <c r="G78" s="42">
        <f t="shared" si="11"/>
        <v>0.29545454545454547</v>
      </c>
      <c r="H78" s="114">
        <f t="shared" si="14"/>
        <v>0.98863636363636376</v>
      </c>
      <c r="I78" s="517">
        <v>1</v>
      </c>
      <c r="J78" s="843">
        <f t="shared" si="12"/>
        <v>1.1363636363636364E-2</v>
      </c>
      <c r="K78" s="121" t="s">
        <v>33</v>
      </c>
      <c r="L78" s="393" t="s">
        <v>20</v>
      </c>
      <c r="M78" s="67"/>
      <c r="N78" s="403"/>
      <c r="O78" s="202"/>
      <c r="P78" s="202"/>
      <c r="Q78" s="202"/>
      <c r="R78" s="202"/>
      <c r="S78" s="202"/>
    </row>
    <row r="79" spans="2:26" x14ac:dyDescent="0.25">
      <c r="B79" s="284" t="s">
        <v>523</v>
      </c>
      <c r="C79" s="210">
        <v>110</v>
      </c>
      <c r="D79" s="210">
        <v>77</v>
      </c>
      <c r="E79" s="316">
        <f>D79/C79</f>
        <v>0.7</v>
      </c>
      <c r="F79" s="210">
        <v>31</v>
      </c>
      <c r="G79" s="279">
        <f t="shared" si="11"/>
        <v>0.2818181818181818</v>
      </c>
      <c r="H79" s="531">
        <f t="shared" si="14"/>
        <v>0.9818181818181817</v>
      </c>
      <c r="I79" s="815">
        <v>2</v>
      </c>
      <c r="J79" s="844">
        <f t="shared" si="12"/>
        <v>1.8181818181818181E-2</v>
      </c>
      <c r="K79" s="210" t="s">
        <v>33</v>
      </c>
      <c r="L79" s="440" t="s">
        <v>213</v>
      </c>
      <c r="M79" s="67"/>
      <c r="N79" s="403"/>
      <c r="O79" s="202"/>
      <c r="P79" s="202"/>
      <c r="Q79" s="202"/>
      <c r="R79" s="202"/>
      <c r="S79" s="202"/>
    </row>
    <row r="80" spans="2:26" x14ac:dyDescent="0.25">
      <c r="B80" s="331" t="s">
        <v>75</v>
      </c>
      <c r="C80" s="525">
        <f>SUM(C66:C79)</f>
        <v>2872</v>
      </c>
      <c r="D80" s="525">
        <f>SUM(D66:D79)</f>
        <v>1364</v>
      </c>
      <c r="E80" s="532">
        <f>D80/C80</f>
        <v>0.47493036211699163</v>
      </c>
      <c r="F80" s="525">
        <f>SUM(F66:F79)</f>
        <v>1057</v>
      </c>
      <c r="G80" s="115">
        <f t="shared" si="11"/>
        <v>0.36803621169916434</v>
      </c>
      <c r="H80" s="533">
        <f>E80+G80</f>
        <v>0.84296657381615603</v>
      </c>
      <c r="I80" s="845">
        <f>SUM(I66:I79)</f>
        <v>451</v>
      </c>
      <c r="J80" s="846">
        <f t="shared" si="12"/>
        <v>0.157033426183844</v>
      </c>
      <c r="K80" s="83"/>
      <c r="M80" s="67"/>
      <c r="N80" s="404"/>
      <c r="O80" s="202"/>
      <c r="P80" s="202"/>
      <c r="Q80" s="202"/>
      <c r="R80" s="202"/>
      <c r="S80" s="202"/>
    </row>
    <row r="81" spans="2:18" x14ac:dyDescent="0.25">
      <c r="B81" s="284" t="s">
        <v>81</v>
      </c>
      <c r="C81" s="535">
        <f>SUM(C80-(C79))</f>
        <v>2762</v>
      </c>
      <c r="D81" s="536">
        <f>SUM(D80-(D79))</f>
        <v>1287</v>
      </c>
      <c r="E81" s="537">
        <f>D81/C81</f>
        <v>0.4659666908037654</v>
      </c>
      <c r="F81" s="535">
        <f>SUM(F80-(F79))</f>
        <v>1026</v>
      </c>
      <c r="G81" s="279">
        <f>F81/C81</f>
        <v>0.37146994931209271</v>
      </c>
      <c r="H81" s="531">
        <f>E81+G81</f>
        <v>0.83743664011585817</v>
      </c>
      <c r="I81" s="819">
        <f>SUM(I80-(I79))</f>
        <v>449</v>
      </c>
      <c r="J81" s="847">
        <f>I81/C81</f>
        <v>0.16256335988414192</v>
      </c>
      <c r="K81" s="83"/>
      <c r="M81" s="67"/>
      <c r="N81" s="404"/>
      <c r="O81" s="202"/>
      <c r="P81" s="202"/>
      <c r="Q81" s="405"/>
      <c r="R81" s="202"/>
    </row>
    <row r="82" spans="2:18" x14ac:dyDescent="0.25">
      <c r="B82" s="90" t="s">
        <v>521</v>
      </c>
      <c r="C82" s="90"/>
      <c r="D82" s="90"/>
      <c r="E82" s="90"/>
      <c r="F82" s="90"/>
      <c r="G82" s="90"/>
      <c r="H82" s="90"/>
      <c r="I82" s="90"/>
      <c r="J82" s="90"/>
      <c r="K82" s="24"/>
      <c r="L82" s="24"/>
      <c r="M82" s="28"/>
      <c r="N82" s="406"/>
      <c r="O82" s="406"/>
      <c r="P82" s="202"/>
      <c r="Q82" s="405"/>
      <c r="R82" s="405"/>
    </row>
    <row r="83" spans="2:18" x14ac:dyDescent="0.25">
      <c r="B83" s="1062" t="s">
        <v>483</v>
      </c>
      <c r="C83" s="1062"/>
      <c r="D83" s="1062"/>
      <c r="E83" s="1062"/>
      <c r="F83" s="1062"/>
      <c r="G83" s="1062"/>
      <c r="H83" s="1062"/>
      <c r="I83" s="1062"/>
      <c r="J83" s="1062"/>
      <c r="K83" s="1062"/>
      <c r="L83" s="1062"/>
      <c r="M83" s="1062"/>
      <c r="N83" s="1062"/>
      <c r="O83" s="69"/>
    </row>
    <row r="84" spans="2:18" x14ac:dyDescent="0.25">
      <c r="B84" s="90" t="s">
        <v>631</v>
      </c>
    </row>
    <row r="85" spans="2:18" x14ac:dyDescent="0.25">
      <c r="B85" s="90" t="s">
        <v>274</v>
      </c>
    </row>
    <row r="86" spans="2:18" x14ac:dyDescent="0.25">
      <c r="B86" s="90" t="s">
        <v>659</v>
      </c>
    </row>
    <row r="87" spans="2:18" x14ac:dyDescent="0.25">
      <c r="B87" s="801" t="s">
        <v>664</v>
      </c>
      <c r="C87" s="69" t="s">
        <v>663</v>
      </c>
    </row>
    <row r="88" spans="2:18" x14ac:dyDescent="0.25">
      <c r="B88" s="802" t="s">
        <v>665</v>
      </c>
      <c r="C88" s="69" t="s">
        <v>662</v>
      </c>
    </row>
    <row r="89" spans="2:18" x14ac:dyDescent="0.25">
      <c r="B89" s="69"/>
      <c r="C89" s="69"/>
      <c r="D89" s="69"/>
      <c r="E89" s="69"/>
      <c r="F89" s="69"/>
      <c r="G89" s="69"/>
      <c r="H89" s="69"/>
      <c r="I89" s="69"/>
      <c r="K89" s="69"/>
      <c r="N89" s="67"/>
    </row>
    <row r="90" spans="2:18" ht="33.75" customHeight="1" x14ac:dyDescent="0.25">
      <c r="B90" s="966" t="s">
        <v>432</v>
      </c>
      <c r="C90" s="966"/>
      <c r="D90" s="966"/>
      <c r="E90" s="966"/>
      <c r="F90" s="966"/>
      <c r="G90" s="966"/>
      <c r="H90" s="966"/>
      <c r="I90" s="33"/>
      <c r="J90" s="33"/>
      <c r="K90" s="775"/>
      <c r="L90" s="33"/>
      <c r="N90" s="67"/>
    </row>
    <row r="91" spans="2:18" x14ac:dyDescent="0.25">
      <c r="B91" s="44"/>
      <c r="C91" s="44"/>
      <c r="D91" s="44"/>
      <c r="E91" s="44"/>
      <c r="F91" s="44"/>
      <c r="G91" s="44"/>
      <c r="H91" s="44"/>
      <c r="I91" s="44"/>
      <c r="J91" s="44"/>
      <c r="N91" s="67"/>
    </row>
    <row r="92" spans="2:18" ht="15" customHeight="1" x14ac:dyDescent="0.25">
      <c r="B92" s="989" t="s">
        <v>60</v>
      </c>
      <c r="C92" s="976" t="s">
        <v>406</v>
      </c>
      <c r="D92" s="976" t="s">
        <v>645</v>
      </c>
      <c r="E92" s="976"/>
      <c r="F92" s="976" t="s">
        <v>646</v>
      </c>
      <c r="G92" s="976"/>
      <c r="H92" s="976" t="s">
        <v>647</v>
      </c>
      <c r="I92" s="976"/>
      <c r="J92" s="976" t="s">
        <v>648</v>
      </c>
      <c r="K92" s="976"/>
      <c r="L92" s="989" t="s">
        <v>38</v>
      </c>
      <c r="M92" s="980"/>
      <c r="N92" s="980" t="s">
        <v>656</v>
      </c>
      <c r="O92" s="1073" t="s">
        <v>481</v>
      </c>
    </row>
    <row r="93" spans="2:18" x14ac:dyDescent="0.25">
      <c r="B93" s="990"/>
      <c r="C93" s="981"/>
      <c r="D93" s="981"/>
      <c r="E93" s="981"/>
      <c r="F93" s="981"/>
      <c r="G93" s="981"/>
      <c r="H93" s="977"/>
      <c r="I93" s="977"/>
      <c r="J93" s="977"/>
      <c r="K93" s="977"/>
      <c r="L93" s="965"/>
      <c r="M93" s="992"/>
      <c r="N93" s="982"/>
      <c r="O93" s="1081"/>
    </row>
    <row r="94" spans="2:18" x14ac:dyDescent="0.25">
      <c r="B94" s="965"/>
      <c r="C94" s="977"/>
      <c r="D94" s="180" t="s">
        <v>5</v>
      </c>
      <c r="E94" s="180" t="s">
        <v>6</v>
      </c>
      <c r="F94" s="180" t="s">
        <v>5</v>
      </c>
      <c r="G94" s="180" t="s">
        <v>6</v>
      </c>
      <c r="H94" s="180" t="s">
        <v>5</v>
      </c>
      <c r="I94" s="180" t="s">
        <v>6</v>
      </c>
      <c r="J94" s="180" t="s">
        <v>5</v>
      </c>
      <c r="K94" s="180" t="s">
        <v>6</v>
      </c>
      <c r="L94" s="408" t="s">
        <v>5</v>
      </c>
      <c r="M94" s="181" t="s">
        <v>6</v>
      </c>
      <c r="N94" s="992"/>
      <c r="O94" s="1075"/>
    </row>
    <row r="95" spans="2:18" x14ac:dyDescent="0.25">
      <c r="B95" s="665" t="s">
        <v>7</v>
      </c>
      <c r="C95" s="603">
        <f>SUM(D95,F95,H95,J95)</f>
        <v>123</v>
      </c>
      <c r="D95" s="568">
        <v>88</v>
      </c>
      <c r="E95" s="772">
        <f>D95/$C95</f>
        <v>0.71544715447154472</v>
      </c>
      <c r="F95" s="568">
        <v>10</v>
      </c>
      <c r="G95" s="772">
        <f>F95/$C95</f>
        <v>8.1300813008130079E-2</v>
      </c>
      <c r="H95" s="121">
        <v>10</v>
      </c>
      <c r="I95" s="772">
        <f>H95/$C95</f>
        <v>8.1300813008130079E-2</v>
      </c>
      <c r="J95" s="604">
        <v>15</v>
      </c>
      <c r="K95" s="772">
        <f>J95/$C95</f>
        <v>0.12195121951219512</v>
      </c>
      <c r="L95" s="774">
        <f>SUM(H95,J95)</f>
        <v>25</v>
      </c>
      <c r="M95" s="663">
        <f>L95/$C95</f>
        <v>0.2032520325203252</v>
      </c>
      <c r="N95" s="119"/>
      <c r="O95" s="344"/>
    </row>
    <row r="96" spans="2:18" x14ac:dyDescent="0.25">
      <c r="B96" s="665" t="s">
        <v>8</v>
      </c>
      <c r="C96" s="603">
        <f t="shared" ref="C96:C108" si="15">SUM(D96,F96,H96,J96)</f>
        <v>91</v>
      </c>
      <c r="D96" s="568">
        <v>71</v>
      </c>
      <c r="E96" s="772">
        <f t="shared" ref="E96:G110" si="16">D96/$C96</f>
        <v>0.78021978021978022</v>
      </c>
      <c r="F96" s="568">
        <v>11</v>
      </c>
      <c r="G96" s="772">
        <f t="shared" si="16"/>
        <v>0.12087912087912088</v>
      </c>
      <c r="H96" s="121">
        <v>2</v>
      </c>
      <c r="I96" s="772">
        <f t="shared" ref="I96" si="17">H96/$C96</f>
        <v>2.197802197802198E-2</v>
      </c>
      <c r="J96" s="604">
        <v>7</v>
      </c>
      <c r="K96" s="772">
        <f t="shared" ref="K96" si="18">J96/$C96</f>
        <v>7.6923076923076927E-2</v>
      </c>
      <c r="L96" s="774">
        <f t="shared" ref="L96:L108" si="19">SUM(H96,J96)</f>
        <v>9</v>
      </c>
      <c r="M96" s="594">
        <f t="shared" ref="M96:M110" si="20">L96/$C96</f>
        <v>9.8901098901098897E-2</v>
      </c>
      <c r="N96" s="120"/>
      <c r="O96" s="345" t="s">
        <v>20</v>
      </c>
    </row>
    <row r="97" spans="2:15" x14ac:dyDescent="0.25">
      <c r="B97" s="665" t="s">
        <v>9</v>
      </c>
      <c r="C97" s="603">
        <f t="shared" si="15"/>
        <v>119</v>
      </c>
      <c r="D97" s="568">
        <v>89</v>
      </c>
      <c r="E97" s="772">
        <f t="shared" si="16"/>
        <v>0.74789915966386555</v>
      </c>
      <c r="F97" s="568">
        <v>13</v>
      </c>
      <c r="G97" s="772">
        <f t="shared" si="16"/>
        <v>0.1092436974789916</v>
      </c>
      <c r="H97" s="121">
        <v>6</v>
      </c>
      <c r="I97" s="772">
        <f t="shared" ref="I97" si="21">H97/$C97</f>
        <v>5.0420168067226892E-2</v>
      </c>
      <c r="J97" s="604">
        <v>11</v>
      </c>
      <c r="K97" s="772">
        <f t="shared" ref="K97" si="22">J97/$C97</f>
        <v>9.2436974789915971E-2</v>
      </c>
      <c r="L97" s="774">
        <f t="shared" si="19"/>
        <v>17</v>
      </c>
      <c r="M97" s="594">
        <f t="shared" si="20"/>
        <v>0.14285714285714285</v>
      </c>
      <c r="N97" s="119"/>
      <c r="O97" s="344"/>
    </row>
    <row r="98" spans="2:15" x14ac:dyDescent="0.25">
      <c r="B98" s="665" t="s">
        <v>10</v>
      </c>
      <c r="C98" s="603">
        <f t="shared" si="15"/>
        <v>79</v>
      </c>
      <c r="D98" s="568">
        <v>59</v>
      </c>
      <c r="E98" s="772">
        <f t="shared" si="16"/>
        <v>0.74683544303797467</v>
      </c>
      <c r="F98" s="568">
        <v>7</v>
      </c>
      <c r="G98" s="772">
        <f t="shared" si="16"/>
        <v>8.8607594936708861E-2</v>
      </c>
      <c r="H98" s="121">
        <v>3</v>
      </c>
      <c r="I98" s="772">
        <f t="shared" ref="I98" si="23">H98/$C98</f>
        <v>3.7974683544303799E-2</v>
      </c>
      <c r="J98" s="604">
        <v>10</v>
      </c>
      <c r="K98" s="772">
        <f t="shared" ref="K98" si="24">J98/$C98</f>
        <v>0.12658227848101267</v>
      </c>
      <c r="L98" s="774">
        <f t="shared" si="19"/>
        <v>13</v>
      </c>
      <c r="M98" s="594">
        <f t="shared" si="20"/>
        <v>0.16455696202531644</v>
      </c>
      <c r="N98" s="119"/>
      <c r="O98" s="344"/>
    </row>
    <row r="99" spans="2:15" x14ac:dyDescent="0.25">
      <c r="B99" s="665" t="s">
        <v>404</v>
      </c>
      <c r="C99" s="603">
        <f t="shared" si="15"/>
        <v>43</v>
      </c>
      <c r="D99" s="568">
        <v>28</v>
      </c>
      <c r="E99" s="772">
        <f t="shared" si="16"/>
        <v>0.65116279069767447</v>
      </c>
      <c r="F99" s="568">
        <v>4</v>
      </c>
      <c r="G99" s="772">
        <f t="shared" si="16"/>
        <v>9.3023255813953487E-2</v>
      </c>
      <c r="H99" s="121">
        <v>3</v>
      </c>
      <c r="I99" s="772">
        <f t="shared" ref="I99" si="25">H99/$C99</f>
        <v>6.9767441860465115E-2</v>
      </c>
      <c r="J99" s="604">
        <v>8</v>
      </c>
      <c r="K99" s="772">
        <f t="shared" ref="K99" si="26">J99/$C99</f>
        <v>0.18604651162790697</v>
      </c>
      <c r="L99" s="774">
        <f t="shared" si="19"/>
        <v>11</v>
      </c>
      <c r="M99" s="594">
        <f t="shared" si="20"/>
        <v>0.2558139534883721</v>
      </c>
      <c r="N99" s="122"/>
      <c r="O99" s="347" t="s">
        <v>433</v>
      </c>
    </row>
    <row r="100" spans="2:15" x14ac:dyDescent="0.25">
      <c r="B100" s="665" t="s">
        <v>396</v>
      </c>
      <c r="C100" s="603">
        <f t="shared" si="15"/>
        <v>20</v>
      </c>
      <c r="D100" s="568">
        <v>12</v>
      </c>
      <c r="E100" s="772">
        <f t="shared" si="16"/>
        <v>0.6</v>
      </c>
      <c r="F100" s="568">
        <v>2</v>
      </c>
      <c r="G100" s="772">
        <f t="shared" si="16"/>
        <v>0.1</v>
      </c>
      <c r="H100" s="121">
        <v>3</v>
      </c>
      <c r="I100" s="772">
        <f t="shared" ref="I100" si="27">H100/$C100</f>
        <v>0.15</v>
      </c>
      <c r="J100" s="604">
        <v>3</v>
      </c>
      <c r="K100" s="772">
        <f t="shared" ref="K100" si="28">J100/$C100</f>
        <v>0.15</v>
      </c>
      <c r="L100" s="774">
        <f t="shared" si="19"/>
        <v>6</v>
      </c>
      <c r="M100" s="594">
        <f t="shared" si="20"/>
        <v>0.3</v>
      </c>
      <c r="N100" s="267"/>
      <c r="O100" s="347" t="s">
        <v>433</v>
      </c>
    </row>
    <row r="101" spans="2:15" x14ac:dyDescent="0.25">
      <c r="B101" s="665" t="s">
        <v>55</v>
      </c>
      <c r="C101" s="603">
        <f t="shared" si="15"/>
        <v>136</v>
      </c>
      <c r="D101" s="568">
        <v>94</v>
      </c>
      <c r="E101" s="772">
        <f t="shared" si="16"/>
        <v>0.69117647058823528</v>
      </c>
      <c r="F101" s="568">
        <v>11</v>
      </c>
      <c r="G101" s="772">
        <f t="shared" si="16"/>
        <v>8.0882352941176475E-2</v>
      </c>
      <c r="H101" s="121">
        <v>12</v>
      </c>
      <c r="I101" s="772">
        <f t="shared" ref="I101" si="29">H101/$C101</f>
        <v>8.8235294117647065E-2</v>
      </c>
      <c r="J101" s="604">
        <v>19</v>
      </c>
      <c r="K101" s="772">
        <f t="shared" ref="K101" si="30">J101/$C101</f>
        <v>0.13970588235294118</v>
      </c>
      <c r="L101" s="774">
        <f t="shared" si="19"/>
        <v>31</v>
      </c>
      <c r="M101" s="594">
        <f t="shared" si="20"/>
        <v>0.22794117647058823</v>
      </c>
      <c r="N101" s="119"/>
      <c r="O101" s="344"/>
    </row>
    <row r="102" spans="2:15" x14ac:dyDescent="0.25">
      <c r="B102" s="665" t="s">
        <v>13</v>
      </c>
      <c r="C102" s="603">
        <f t="shared" si="15"/>
        <v>195</v>
      </c>
      <c r="D102" s="568">
        <v>139</v>
      </c>
      <c r="E102" s="772">
        <f t="shared" si="16"/>
        <v>0.71282051282051284</v>
      </c>
      <c r="F102" s="568">
        <v>28</v>
      </c>
      <c r="G102" s="772">
        <f t="shared" si="16"/>
        <v>0.14358974358974358</v>
      </c>
      <c r="H102" s="121">
        <v>11</v>
      </c>
      <c r="I102" s="772">
        <f t="shared" ref="I102" si="31">H102/$C102</f>
        <v>5.6410256410256411E-2</v>
      </c>
      <c r="J102" s="604">
        <v>17</v>
      </c>
      <c r="K102" s="772">
        <f t="shared" ref="K102" si="32">J102/$C102</f>
        <v>8.7179487179487175E-2</v>
      </c>
      <c r="L102" s="774">
        <f t="shared" si="19"/>
        <v>28</v>
      </c>
      <c r="M102" s="594">
        <f t="shared" si="20"/>
        <v>0.14358974358974358</v>
      </c>
      <c r="N102" s="119"/>
      <c r="O102" s="344"/>
    </row>
    <row r="103" spans="2:15" x14ac:dyDescent="0.25">
      <c r="B103" s="665" t="s">
        <v>56</v>
      </c>
      <c r="C103" s="603">
        <f t="shared" si="15"/>
        <v>158</v>
      </c>
      <c r="D103" s="568">
        <v>113</v>
      </c>
      <c r="E103" s="772">
        <f t="shared" si="16"/>
        <v>0.71518987341772156</v>
      </c>
      <c r="F103" s="568">
        <v>16</v>
      </c>
      <c r="G103" s="772">
        <f t="shared" si="16"/>
        <v>0.10126582278481013</v>
      </c>
      <c r="H103" s="121">
        <v>11</v>
      </c>
      <c r="I103" s="772">
        <f t="shared" ref="I103" si="33">H103/$C103</f>
        <v>6.9620253164556958E-2</v>
      </c>
      <c r="J103" s="604">
        <v>18</v>
      </c>
      <c r="K103" s="772">
        <f t="shared" ref="K103" si="34">J103/$C103</f>
        <v>0.11392405063291139</v>
      </c>
      <c r="L103" s="774">
        <f t="shared" si="19"/>
        <v>29</v>
      </c>
      <c r="M103" s="594">
        <f t="shared" si="20"/>
        <v>0.18354430379746836</v>
      </c>
      <c r="N103" s="119"/>
      <c r="O103" s="344"/>
    </row>
    <row r="104" spans="2:15" x14ac:dyDescent="0.25">
      <c r="B104" s="665" t="s">
        <v>57</v>
      </c>
      <c r="C104" s="603">
        <f t="shared" si="15"/>
        <v>78</v>
      </c>
      <c r="D104" s="568">
        <v>51</v>
      </c>
      <c r="E104" s="772">
        <f t="shared" si="16"/>
        <v>0.65384615384615385</v>
      </c>
      <c r="F104" s="568">
        <v>11</v>
      </c>
      <c r="G104" s="772">
        <f t="shared" si="16"/>
        <v>0.14102564102564102</v>
      </c>
      <c r="H104" s="121">
        <v>5</v>
      </c>
      <c r="I104" s="772">
        <f t="shared" ref="I104" si="35">H104/$C104</f>
        <v>6.4102564102564097E-2</v>
      </c>
      <c r="J104" s="604">
        <v>11</v>
      </c>
      <c r="K104" s="772">
        <f t="shared" ref="K104" si="36">J104/$C104</f>
        <v>0.14102564102564102</v>
      </c>
      <c r="L104" s="774">
        <f t="shared" si="19"/>
        <v>16</v>
      </c>
      <c r="M104" s="594">
        <f t="shared" si="20"/>
        <v>0.20512820512820512</v>
      </c>
      <c r="N104" s="119"/>
      <c r="O104" s="344"/>
    </row>
    <row r="105" spans="2:15" x14ac:dyDescent="0.25">
      <c r="B105" s="665" t="s">
        <v>398</v>
      </c>
      <c r="C105" s="603">
        <f t="shared" si="15"/>
        <v>49</v>
      </c>
      <c r="D105" s="568">
        <v>27</v>
      </c>
      <c r="E105" s="772">
        <f t="shared" si="16"/>
        <v>0.55102040816326525</v>
      </c>
      <c r="F105" s="568">
        <v>7</v>
      </c>
      <c r="G105" s="772">
        <f t="shared" si="16"/>
        <v>0.14285714285714285</v>
      </c>
      <c r="H105" s="121">
        <v>6</v>
      </c>
      <c r="I105" s="772">
        <f t="shared" ref="I105" si="37">H105/$C105</f>
        <v>0.12244897959183673</v>
      </c>
      <c r="J105" s="604">
        <v>9</v>
      </c>
      <c r="K105" s="772">
        <f t="shared" ref="K105" si="38">J105/$C105</f>
        <v>0.18367346938775511</v>
      </c>
      <c r="L105" s="774">
        <f t="shared" si="19"/>
        <v>15</v>
      </c>
      <c r="M105" s="594">
        <f t="shared" si="20"/>
        <v>0.30612244897959184</v>
      </c>
      <c r="N105" s="125" t="s">
        <v>34</v>
      </c>
      <c r="O105" s="344"/>
    </row>
    <row r="106" spans="2:15" x14ac:dyDescent="0.25">
      <c r="B106" s="665" t="s">
        <v>399</v>
      </c>
      <c r="C106" s="603">
        <f t="shared" si="15"/>
        <v>135</v>
      </c>
      <c r="D106" s="568">
        <v>101</v>
      </c>
      <c r="E106" s="772">
        <f t="shared" si="16"/>
        <v>0.74814814814814812</v>
      </c>
      <c r="F106" s="568">
        <v>8</v>
      </c>
      <c r="G106" s="772">
        <f t="shared" si="16"/>
        <v>5.9259259259259262E-2</v>
      </c>
      <c r="H106" s="121">
        <v>8</v>
      </c>
      <c r="I106" s="772">
        <f t="shared" ref="I106" si="39">H106/$C106</f>
        <v>5.9259259259259262E-2</v>
      </c>
      <c r="J106" s="604">
        <v>18</v>
      </c>
      <c r="K106" s="772">
        <f t="shared" ref="K106" si="40">J106/$C106</f>
        <v>0.13333333333333333</v>
      </c>
      <c r="L106" s="774">
        <f t="shared" si="19"/>
        <v>26</v>
      </c>
      <c r="M106" s="594">
        <f t="shared" si="20"/>
        <v>0.19259259259259259</v>
      </c>
      <c r="N106" s="119"/>
      <c r="O106" s="344"/>
    </row>
    <row r="107" spans="2:15" x14ac:dyDescent="0.25">
      <c r="B107" s="665" t="s">
        <v>14</v>
      </c>
      <c r="C107" s="603">
        <f t="shared" si="15"/>
        <v>61</v>
      </c>
      <c r="D107" s="568">
        <v>42</v>
      </c>
      <c r="E107" s="772">
        <f t="shared" si="16"/>
        <v>0.68852459016393441</v>
      </c>
      <c r="F107" s="568">
        <v>5</v>
      </c>
      <c r="G107" s="772">
        <f t="shared" si="16"/>
        <v>8.1967213114754092E-2</v>
      </c>
      <c r="H107" s="121">
        <v>9</v>
      </c>
      <c r="I107" s="772">
        <f t="shared" ref="I107" si="41">H107/$C107</f>
        <v>0.14754098360655737</v>
      </c>
      <c r="J107" s="604">
        <v>5</v>
      </c>
      <c r="K107" s="772">
        <f t="shared" ref="K107" si="42">J107/$C107</f>
        <v>8.1967213114754092E-2</v>
      </c>
      <c r="L107" s="774">
        <f t="shared" si="19"/>
        <v>14</v>
      </c>
      <c r="M107" s="594">
        <f t="shared" si="20"/>
        <v>0.22950819672131148</v>
      </c>
      <c r="N107" s="119"/>
      <c r="O107" s="344"/>
    </row>
    <row r="108" spans="2:15" x14ac:dyDescent="0.25">
      <c r="B108" s="665" t="s">
        <v>523</v>
      </c>
      <c r="C108" s="603">
        <f t="shared" si="15"/>
        <v>77</v>
      </c>
      <c r="D108" s="568">
        <v>53</v>
      </c>
      <c r="E108" s="772">
        <f t="shared" si="16"/>
        <v>0.68831168831168832</v>
      </c>
      <c r="F108" s="568">
        <v>13</v>
      </c>
      <c r="G108" s="772">
        <f t="shared" si="16"/>
        <v>0.16883116883116883</v>
      </c>
      <c r="H108" s="121">
        <v>6</v>
      </c>
      <c r="I108" s="772">
        <f t="shared" ref="I108:I110" si="43">H108/$C108</f>
        <v>7.792207792207792E-2</v>
      </c>
      <c r="J108" s="604">
        <v>5</v>
      </c>
      <c r="K108" s="772">
        <f t="shared" ref="K108:K110" si="44">J108/$C108</f>
        <v>6.4935064935064929E-2</v>
      </c>
      <c r="L108" s="774">
        <f t="shared" si="19"/>
        <v>11</v>
      </c>
      <c r="M108" s="594">
        <f t="shared" si="20"/>
        <v>0.14285714285714285</v>
      </c>
      <c r="N108" s="124"/>
      <c r="O108" s="789" t="s">
        <v>213</v>
      </c>
    </row>
    <row r="109" spans="2:15" x14ac:dyDescent="0.25">
      <c r="B109" s="765" t="s">
        <v>75</v>
      </c>
      <c r="C109" s="605">
        <f>SUM(C95:C108)</f>
        <v>1364</v>
      </c>
      <c r="D109" s="605">
        <f>SUM(D95:D108)</f>
        <v>967</v>
      </c>
      <c r="E109" s="773">
        <f t="shared" si="16"/>
        <v>0.70894428152492672</v>
      </c>
      <c r="F109" s="605">
        <f>SUM(F95:F108)</f>
        <v>146</v>
      </c>
      <c r="G109" s="773">
        <f t="shared" si="16"/>
        <v>0.10703812316715543</v>
      </c>
      <c r="H109" s="605">
        <f>SUM(H95:H108)</f>
        <v>95</v>
      </c>
      <c r="I109" s="773">
        <f t="shared" si="43"/>
        <v>6.9648093841642222E-2</v>
      </c>
      <c r="J109" s="605">
        <f>SUM(J95:J108)</f>
        <v>156</v>
      </c>
      <c r="K109" s="773">
        <f t="shared" si="44"/>
        <v>0.11436950146627566</v>
      </c>
      <c r="L109" s="605">
        <f>SUM(L95:L108)</f>
        <v>251</v>
      </c>
      <c r="M109" s="658">
        <f t="shared" si="20"/>
        <v>0.18401759530791789</v>
      </c>
      <c r="O109" s="83"/>
    </row>
    <row r="110" spans="2:15" x14ac:dyDescent="0.25">
      <c r="B110" s="116" t="s">
        <v>81</v>
      </c>
      <c r="C110" s="265">
        <f>SUM(C109)-C99-C100-C105-C106-C108</f>
        <v>1040</v>
      </c>
      <c r="D110" s="265">
        <f>SUM(D109)-D99-D100-D105-D106-D108</f>
        <v>746</v>
      </c>
      <c r="E110" s="773">
        <f t="shared" si="16"/>
        <v>0.71730769230769231</v>
      </c>
      <c r="F110" s="265">
        <f>SUM(F109)-F99-F100-F105-F106-F108</f>
        <v>112</v>
      </c>
      <c r="G110" s="773">
        <f t="shared" si="16"/>
        <v>0.1076923076923077</v>
      </c>
      <c r="H110" s="265">
        <f>SUM(H109)-H99-H100-H105-H106-H108</f>
        <v>69</v>
      </c>
      <c r="I110" s="773">
        <f t="shared" si="43"/>
        <v>6.6346153846153846E-2</v>
      </c>
      <c r="J110" s="265">
        <f>SUM(J109)-J99-J100-J105-J106-J108</f>
        <v>113</v>
      </c>
      <c r="K110" s="773">
        <f t="shared" si="44"/>
        <v>0.10865384615384616</v>
      </c>
      <c r="L110" s="265">
        <f>SUM(L109)-L99-L100-L105-L106-L108</f>
        <v>182</v>
      </c>
      <c r="M110" s="658">
        <f t="shared" si="20"/>
        <v>0.17499999999999999</v>
      </c>
      <c r="O110" s="83"/>
    </row>
    <row r="111" spans="2:15" ht="15" customHeight="1" x14ac:dyDescent="0.25">
      <c r="B111" s="337" t="s">
        <v>519</v>
      </c>
      <c r="C111" s="337"/>
      <c r="D111" s="337"/>
      <c r="E111" s="337"/>
      <c r="F111" s="337"/>
      <c r="G111" s="337"/>
      <c r="H111" s="24"/>
      <c r="I111" s="24"/>
      <c r="L111" s="84"/>
      <c r="N111" s="78"/>
      <c r="O111" s="77"/>
    </row>
    <row r="112" spans="2:15" x14ac:dyDescent="0.25">
      <c r="B112" s="90" t="s">
        <v>437</v>
      </c>
      <c r="C112" s="197"/>
      <c r="D112" s="197"/>
      <c r="E112" s="197"/>
      <c r="F112" s="197"/>
      <c r="G112" s="197"/>
      <c r="H112" s="197"/>
      <c r="I112" s="197"/>
      <c r="L112" s="84"/>
      <c r="N112" s="78"/>
      <c r="O112" s="77"/>
    </row>
    <row r="113" spans="2:14" ht="26.25" customHeight="1" x14ac:dyDescent="0.25">
      <c r="B113" s="1020" t="s">
        <v>845</v>
      </c>
      <c r="C113" s="1020"/>
      <c r="D113" s="1020"/>
      <c r="E113" s="1020"/>
      <c r="F113" s="1020"/>
      <c r="G113" s="1020"/>
      <c r="H113" s="1020"/>
      <c r="I113" s="1020"/>
      <c r="J113" s="1020"/>
    </row>
    <row r="114" spans="2:14" x14ac:dyDescent="0.25">
      <c r="B114" s="90" t="s">
        <v>659</v>
      </c>
    </row>
    <row r="115" spans="2:14" x14ac:dyDescent="0.25">
      <c r="B115" s="801" t="s">
        <v>664</v>
      </c>
      <c r="C115" s="69" t="s">
        <v>663</v>
      </c>
    </row>
    <row r="116" spans="2:14" x14ac:dyDescent="0.25">
      <c r="B116" s="802" t="s">
        <v>665</v>
      </c>
      <c r="C116" s="69" t="s">
        <v>662</v>
      </c>
    </row>
    <row r="117" spans="2:14" x14ac:dyDescent="0.25">
      <c r="B117" s="222" t="s">
        <v>660</v>
      </c>
      <c r="C117" s="69"/>
      <c r="D117" s="69"/>
      <c r="E117" s="69"/>
      <c r="F117" s="69"/>
      <c r="G117" s="69"/>
      <c r="H117" s="69"/>
      <c r="I117" s="69"/>
      <c r="K117" s="69"/>
    </row>
    <row r="118" spans="2:14" x14ac:dyDescent="0.25">
      <c r="B118" s="972"/>
      <c r="C118" s="1090"/>
      <c r="D118" s="1090"/>
      <c r="E118" s="1090"/>
      <c r="F118" s="1090"/>
      <c r="G118" s="1090"/>
      <c r="H118" s="1090"/>
      <c r="I118" s="1090"/>
      <c r="K118" s="69"/>
    </row>
    <row r="119" spans="2:14" x14ac:dyDescent="0.25">
      <c r="B119" s="69"/>
      <c r="C119" s="69"/>
      <c r="D119" s="69"/>
      <c r="E119" s="69"/>
      <c r="F119" s="69"/>
      <c r="G119" s="69"/>
      <c r="H119" s="69"/>
      <c r="I119" s="69"/>
      <c r="K119" s="69"/>
    </row>
    <row r="120" spans="2:14" x14ac:dyDescent="0.25">
      <c r="B120" s="69"/>
      <c r="C120" s="69"/>
      <c r="D120" s="69"/>
      <c r="E120" s="69"/>
      <c r="F120" s="69"/>
      <c r="G120" s="69"/>
      <c r="H120" s="69"/>
      <c r="I120" s="69"/>
      <c r="K120" s="69"/>
    </row>
    <row r="121" spans="2:14" x14ac:dyDescent="0.25">
      <c r="B121" s="69"/>
      <c r="C121" s="69"/>
      <c r="D121" s="69"/>
      <c r="E121" s="69"/>
      <c r="F121" s="69"/>
      <c r="G121" s="69"/>
      <c r="H121" s="69"/>
      <c r="I121" s="69"/>
      <c r="K121" s="69"/>
    </row>
    <row r="122" spans="2:14" x14ac:dyDescent="0.25">
      <c r="B122" s="69"/>
      <c r="C122" s="69"/>
      <c r="D122" s="69"/>
      <c r="E122" s="69"/>
      <c r="F122" s="69"/>
      <c r="G122" s="69"/>
      <c r="H122" s="69"/>
      <c r="I122" s="69"/>
      <c r="K122" s="69"/>
    </row>
    <row r="123" spans="2:14" x14ac:dyDescent="0.25">
      <c r="B123" s="69"/>
      <c r="C123" s="69"/>
      <c r="D123" s="69"/>
      <c r="E123" s="69"/>
      <c r="F123" s="69"/>
      <c r="G123" s="69"/>
      <c r="H123" s="69"/>
      <c r="I123" s="69"/>
      <c r="K123" s="69"/>
      <c r="L123" s="67"/>
      <c r="M123" s="67"/>
      <c r="N123" s="67"/>
    </row>
    <row r="124" spans="2:14" x14ac:dyDescent="0.25">
      <c r="B124" s="69"/>
      <c r="C124" s="69"/>
      <c r="D124" s="69"/>
      <c r="E124" s="69"/>
      <c r="F124" s="69"/>
      <c r="G124" s="69"/>
      <c r="H124" s="69"/>
      <c r="I124" s="69"/>
      <c r="K124" s="69"/>
      <c r="L124" s="67"/>
      <c r="M124" s="67"/>
      <c r="N124" s="67"/>
    </row>
    <row r="125" spans="2:14" x14ac:dyDescent="0.25">
      <c r="B125" s="69"/>
      <c r="C125" s="69"/>
      <c r="D125" s="69"/>
      <c r="E125" s="69"/>
      <c r="F125" s="69"/>
      <c r="G125" s="69"/>
      <c r="H125" s="69"/>
      <c r="I125" s="69"/>
      <c r="K125" s="69"/>
      <c r="L125" s="67"/>
      <c r="M125" s="67"/>
      <c r="N125" s="67"/>
    </row>
    <row r="126" spans="2:14" x14ac:dyDescent="0.25">
      <c r="B126" s="69"/>
      <c r="C126" s="69"/>
      <c r="D126" s="69"/>
      <c r="E126" s="69"/>
      <c r="F126" s="69"/>
      <c r="G126" s="69"/>
      <c r="H126" s="69"/>
      <c r="I126" s="69"/>
      <c r="K126" s="69"/>
      <c r="L126" s="67"/>
      <c r="M126" s="67"/>
      <c r="N126" s="67"/>
    </row>
    <row r="127" spans="2:14" x14ac:dyDescent="0.25">
      <c r="B127" s="69"/>
      <c r="C127" s="69"/>
      <c r="D127" s="69"/>
      <c r="E127" s="69"/>
      <c r="F127" s="69"/>
      <c r="G127" s="69"/>
      <c r="H127" s="69"/>
      <c r="I127" s="69"/>
      <c r="K127" s="69"/>
      <c r="L127" s="67"/>
      <c r="M127" s="67"/>
      <c r="N127" s="67"/>
    </row>
    <row r="128" spans="2:14" x14ac:dyDescent="0.25">
      <c r="B128" s="69"/>
      <c r="C128" s="69"/>
      <c r="D128" s="69"/>
      <c r="E128" s="69"/>
      <c r="F128" s="69"/>
      <c r="G128" s="69"/>
      <c r="H128" s="69"/>
      <c r="I128" s="69"/>
      <c r="K128" s="69"/>
      <c r="L128" s="67"/>
      <c r="M128" s="67"/>
      <c r="N128" s="67"/>
    </row>
    <row r="129" spans="2:23" x14ac:dyDescent="0.25">
      <c r="B129" s="69"/>
      <c r="C129" s="69"/>
      <c r="D129" s="69"/>
      <c r="E129" s="69"/>
      <c r="F129" s="69"/>
      <c r="G129" s="69"/>
      <c r="H129" s="69"/>
      <c r="I129" s="69"/>
      <c r="K129" s="69"/>
      <c r="L129" s="67"/>
      <c r="M129" s="67"/>
      <c r="N129" s="67"/>
    </row>
    <row r="133" spans="2:23" x14ac:dyDescent="0.25">
      <c r="W133" s="77"/>
    </row>
  </sheetData>
  <sortState xmlns:xlrd2="http://schemas.microsoft.com/office/spreadsheetml/2017/richdata2" ref="F37:K50">
    <sortCondition descending="1" ref="K37"/>
  </sortState>
  <mergeCells count="43">
    <mergeCell ref="N34:N36"/>
    <mergeCell ref="O34:O36"/>
    <mergeCell ref="N92:N94"/>
    <mergeCell ref="O92:O94"/>
    <mergeCell ref="D92:E93"/>
    <mergeCell ref="F92:G93"/>
    <mergeCell ref="J92:K93"/>
    <mergeCell ref="H92:I93"/>
    <mergeCell ref="L92:M93"/>
    <mergeCell ref="I63:J64"/>
    <mergeCell ref="K63:K65"/>
    <mergeCell ref="B92:B94"/>
    <mergeCell ref="C92:C94"/>
    <mergeCell ref="D34:E35"/>
    <mergeCell ref="F34:G35"/>
    <mergeCell ref="L5:L7"/>
    <mergeCell ref="H5:H6"/>
    <mergeCell ref="B34:B36"/>
    <mergeCell ref="C34:C36"/>
    <mergeCell ref="B32:M32"/>
    <mergeCell ref="H34:I35"/>
    <mergeCell ref="J34:K35"/>
    <mergeCell ref="L34:M35"/>
    <mergeCell ref="L63:L65"/>
    <mergeCell ref="B90:H90"/>
    <mergeCell ref="B83:N83"/>
    <mergeCell ref="F63:G64"/>
    <mergeCell ref="B118:I118"/>
    <mergeCell ref="B113:J113"/>
    <mergeCell ref="B3:L3"/>
    <mergeCell ref="H63:H64"/>
    <mergeCell ref="C63:C64"/>
    <mergeCell ref="B25:N25"/>
    <mergeCell ref="B5:B7"/>
    <mergeCell ref="D5:E6"/>
    <mergeCell ref="F5:G6"/>
    <mergeCell ref="I5:J6"/>
    <mergeCell ref="K5:K7"/>
    <mergeCell ref="C5:C6"/>
    <mergeCell ref="B63:B65"/>
    <mergeCell ref="D63:E64"/>
    <mergeCell ref="B61:L61"/>
    <mergeCell ref="B60:P60"/>
  </mergeCells>
  <conditionalFormatting sqref="B55:J55">
    <cfRule type="cellIs" dxfId="73" priority="14" operator="equal">
      <formula>"Positive alert"</formula>
    </cfRule>
    <cfRule type="cellIs" dxfId="72" priority="15" operator="equal">
      <formula>"Negative alert"</formula>
    </cfRule>
    <cfRule type="cellIs" dxfId="71" priority="16" operator="equal">
      <formula>"Negative outlier"</formula>
    </cfRule>
    <cfRule type="cellIs" dxfId="70" priority="17" operator="equal">
      <formula>"Positive outlier"</formula>
    </cfRule>
    <cfRule type="cellIs" dxfId="69" priority="18" operator="equal">
      <formula>"Negative alert x2"</formula>
    </cfRule>
    <cfRule type="cellIs" dxfId="68" priority="19" operator="equal">
      <formula>"Positive alert x2"</formula>
    </cfRule>
  </conditionalFormatting>
  <conditionalFormatting sqref="C37:C50">
    <cfRule type="cellIs" dxfId="67" priority="9" operator="lessThan">
      <formula>10</formula>
    </cfRule>
  </conditionalFormatting>
  <conditionalFormatting sqref="C95:D108">
    <cfRule type="cellIs" dxfId="66" priority="13" operator="lessThan">
      <formula>10</formula>
    </cfRule>
  </conditionalFormatting>
  <conditionalFormatting sqref="E8:E21">
    <cfRule type="top10" dxfId="65" priority="64" bottom="1" rank="1"/>
    <cfRule type="top10" dxfId="64" priority="65" rank="1"/>
  </conditionalFormatting>
  <conditionalFormatting sqref="E66:E79">
    <cfRule type="top10" dxfId="63" priority="62" bottom="1" rank="1"/>
    <cfRule type="top10" dxfId="62" priority="63" rank="1"/>
  </conditionalFormatting>
  <conditionalFormatting sqref="K8:K21">
    <cfRule type="cellIs" dxfId="61" priority="26" operator="equal">
      <formula>"Positive alert"</formula>
    </cfRule>
    <cfRule type="cellIs" dxfId="60" priority="27" operator="equal">
      <formula>"Negative alert"</formula>
    </cfRule>
    <cfRule type="cellIs" dxfId="59" priority="28" operator="equal">
      <formula>"Negative outlier"</formula>
    </cfRule>
    <cfRule type="cellIs" dxfId="58" priority="29" operator="equal">
      <formula>"Positive outlier"</formula>
    </cfRule>
    <cfRule type="cellIs" dxfId="57" priority="30" operator="equal">
      <formula>"Negative alert x2"</formula>
    </cfRule>
    <cfRule type="cellIs" dxfId="56" priority="31" operator="equal">
      <formula>"Positive alert x2"</formula>
    </cfRule>
  </conditionalFormatting>
  <conditionalFormatting sqref="K66:K79">
    <cfRule type="cellIs" dxfId="55" priority="32" operator="equal">
      <formula>"Positive alert"</formula>
    </cfRule>
    <cfRule type="cellIs" dxfId="54" priority="33" operator="equal">
      <formula>"Negative alert"</formula>
    </cfRule>
    <cfRule type="cellIs" dxfId="53" priority="34" operator="equal">
      <formula>"Negative outlier"</formula>
    </cfRule>
    <cfRule type="cellIs" dxfId="52" priority="35" operator="equal">
      <formula>"Positive outlier"</formula>
    </cfRule>
    <cfRule type="cellIs" dxfId="51" priority="36" operator="equal">
      <formula>"Negative alert x2"</formula>
    </cfRule>
    <cfRule type="cellIs" dxfId="50" priority="37" operator="equal">
      <formula>"Positive alert x2"</formula>
    </cfRule>
  </conditionalFormatting>
  <conditionalFormatting sqref="M37:M52">
    <cfRule type="top10" dxfId="49" priority="7" bottom="1" rank="1"/>
    <cfRule type="top10" dxfId="48" priority="8" rank="1"/>
  </conditionalFormatting>
  <conditionalFormatting sqref="M95:M110">
    <cfRule type="top10" dxfId="47" priority="11" bottom="1" rank="1"/>
    <cfRule type="top10" dxfId="46" priority="12" rank="1"/>
  </conditionalFormatting>
  <conditionalFormatting sqref="N37:N50">
    <cfRule type="cellIs" dxfId="45" priority="1" operator="equal">
      <formula>"Positive alert"</formula>
    </cfRule>
    <cfRule type="cellIs" dxfId="44" priority="2" operator="equal">
      <formula>"Negative alert"</formula>
    </cfRule>
    <cfRule type="cellIs" dxfId="43" priority="3" operator="equal">
      <formula>"Negative outlier"</formula>
    </cfRule>
    <cfRule type="cellIs" dxfId="42" priority="4" operator="equal">
      <formula>"Positive outlier"</formula>
    </cfRule>
    <cfRule type="cellIs" dxfId="41" priority="5" operator="equal">
      <formula>"Negative alert x2"</formula>
    </cfRule>
    <cfRule type="cellIs" dxfId="40" priority="6" operator="equal">
      <formula>"Positive alert x2"</formula>
    </cfRule>
  </conditionalFormatting>
  <conditionalFormatting sqref="R66:R79">
    <cfRule type="top10" dxfId="39" priority="38" bottom="1" rank="1"/>
    <cfRule type="top10" dxfId="38" priority="39" rank="1"/>
  </conditionalFormatting>
  <hyperlinks>
    <hyperlink ref="B1" location="TOC!A1" display="TOC" xr:uid="{00000000-0004-0000-1900-000000000000}"/>
  </hyperlinks>
  <pageMargins left="0.70866141732283472" right="0.70866141732283472" top="0.74803149606299213" bottom="0.74803149606299213" header="0.31496062992125984" footer="0.31496062992125984"/>
  <pageSetup paperSize="9" scale="58" orientation="landscape" r:id="rId1"/>
  <headerFooter>
    <oddHeader>&amp;C&amp;F</oddHeader>
    <oddFooter>&amp;C&amp;A
Page &amp;P of &amp;N</oddFooter>
  </headerFooter>
  <rowBreaks count="1" manualBreakCount="1">
    <brk id="59" min="1" max="1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6D9"/>
  </sheetPr>
  <dimension ref="B1:U21"/>
  <sheetViews>
    <sheetView workbookViewId="0">
      <selection activeCell="B1" sqref="B1"/>
    </sheetView>
  </sheetViews>
  <sheetFormatPr defaultRowHeight="12" x14ac:dyDescent="0.2"/>
  <cols>
    <col min="1" max="1" width="5.7109375" style="548" customWidth="1"/>
    <col min="2" max="2" width="10.7109375" style="548" customWidth="1"/>
    <col min="3" max="3" width="17.42578125" style="548" bestFit="1" customWidth="1"/>
    <col min="4" max="4" width="7.42578125" style="548" customWidth="1"/>
    <col min="5" max="8" width="7.42578125" style="549" customWidth="1"/>
    <col min="9" max="11" width="7.42578125" style="548" customWidth="1"/>
    <col min="12" max="13" width="11.140625" style="548" customWidth="1"/>
    <col min="14" max="14" width="7.42578125" style="548" customWidth="1"/>
    <col min="15" max="15" width="7.7109375" style="548" customWidth="1"/>
    <col min="16" max="16384" width="9.140625" style="548"/>
  </cols>
  <sheetData>
    <row r="1" spans="2:21" ht="15" x14ac:dyDescent="0.25">
      <c r="B1" s="9" t="s">
        <v>48</v>
      </c>
    </row>
    <row r="2" spans="2:21" ht="15" x14ac:dyDescent="0.25">
      <c r="B2" s="9"/>
    </row>
    <row r="3" spans="2:21" ht="15.75" x14ac:dyDescent="0.25">
      <c r="B3" s="1091" t="s">
        <v>814</v>
      </c>
      <c r="C3" s="1091"/>
      <c r="D3" s="1091"/>
      <c r="E3" s="1091"/>
      <c r="F3" s="1091"/>
      <c r="G3" s="1091"/>
      <c r="H3" s="1091"/>
      <c r="I3" s="1091"/>
      <c r="J3" s="1091"/>
      <c r="K3" s="1091"/>
      <c r="L3" s="1091"/>
      <c r="M3" s="1091"/>
      <c r="N3" s="1091"/>
      <c r="O3" s="1091"/>
      <c r="P3" s="1091"/>
    </row>
    <row r="4" spans="2:21" ht="15" customHeight="1" x14ac:dyDescent="0.25">
      <c r="B4" s="1092"/>
      <c r="C4" s="1092"/>
      <c r="D4" s="1092"/>
      <c r="E4" s="1092"/>
      <c r="F4" s="1092"/>
      <c r="G4" s="1092"/>
      <c r="H4" s="1092"/>
      <c r="I4" s="1092"/>
      <c r="J4" s="1092"/>
      <c r="K4" s="1092"/>
      <c r="L4" s="1092"/>
      <c r="M4" s="1092"/>
      <c r="N4" s="1092"/>
      <c r="O4" s="1092"/>
      <c r="P4" s="1092"/>
    </row>
    <row r="5" spans="2:21" x14ac:dyDescent="0.2">
      <c r="B5" s="550" t="s">
        <v>43</v>
      </c>
      <c r="C5" s="551" t="s">
        <v>49</v>
      </c>
      <c r="D5" s="1093" t="s">
        <v>528</v>
      </c>
      <c r="E5" s="1093"/>
      <c r="F5" s="1093" t="s">
        <v>529</v>
      </c>
      <c r="G5" s="1093"/>
      <c r="H5" s="1093" t="s">
        <v>530</v>
      </c>
      <c r="I5" s="1093"/>
      <c r="J5" s="1093" t="s">
        <v>653</v>
      </c>
      <c r="K5" s="1093"/>
      <c r="L5" s="1094" t="s">
        <v>531</v>
      </c>
      <c r="M5" s="1094"/>
      <c r="N5" s="552" t="s">
        <v>75</v>
      </c>
      <c r="P5" s="553"/>
      <c r="Q5" s="553"/>
      <c r="R5" s="553"/>
      <c r="S5" s="553"/>
      <c r="T5" s="553"/>
      <c r="U5" s="553"/>
    </row>
    <row r="6" spans="2:21" ht="15" x14ac:dyDescent="0.25">
      <c r="B6" s="554"/>
      <c r="C6" s="555" t="s">
        <v>532</v>
      </c>
      <c r="D6" s="556" t="s">
        <v>5</v>
      </c>
      <c r="E6" s="556" t="s">
        <v>50</v>
      </c>
      <c r="F6" s="556" t="s">
        <v>5</v>
      </c>
      <c r="G6" s="556" t="s">
        <v>50</v>
      </c>
      <c r="H6" s="556" t="s">
        <v>5</v>
      </c>
      <c r="I6" s="556" t="s">
        <v>50</v>
      </c>
      <c r="J6" s="556" t="s">
        <v>5</v>
      </c>
      <c r="K6" s="556" t="s">
        <v>50</v>
      </c>
      <c r="L6" s="849" t="s">
        <v>5</v>
      </c>
      <c r="M6" s="849" t="s">
        <v>50</v>
      </c>
      <c r="N6" s="557" t="s">
        <v>4</v>
      </c>
      <c r="P6" s="553"/>
      <c r="Q6" s="400"/>
      <c r="R6" s="400"/>
      <c r="S6" s="400"/>
      <c r="T6" s="400"/>
      <c r="U6" s="553"/>
    </row>
    <row r="7" spans="2:21" ht="15" x14ac:dyDescent="0.25">
      <c r="B7" s="558" t="s">
        <v>420</v>
      </c>
      <c r="C7" s="690" t="s">
        <v>533</v>
      </c>
      <c r="D7" s="677">
        <v>8</v>
      </c>
      <c r="E7" s="678">
        <f t="shared" ref="E7:E14" si="0">D7/$N7</f>
        <v>7.1174377224199285E-3</v>
      </c>
      <c r="F7" s="677">
        <v>1076</v>
      </c>
      <c r="G7" s="678">
        <f t="shared" ref="G7:G14" si="1">F7/$N7</f>
        <v>0.95729537366548045</v>
      </c>
      <c r="H7" s="677">
        <v>38</v>
      </c>
      <c r="I7" s="678">
        <f t="shared" ref="I7:I14" si="2">H7/$N7</f>
        <v>3.3807829181494664E-2</v>
      </c>
      <c r="J7" s="679"/>
      <c r="K7" s="678"/>
      <c r="L7" s="850">
        <v>2</v>
      </c>
      <c r="M7" s="851">
        <f t="shared" ref="M7:M14" si="3">L7/$N7</f>
        <v>1.7793594306049821E-3</v>
      </c>
      <c r="N7" s="680">
        <f>SUM(D7,F7,H7,L7)</f>
        <v>1124</v>
      </c>
      <c r="P7" s="553"/>
      <c r="Q7" s="400"/>
      <c r="R7" s="400"/>
      <c r="S7" s="400"/>
      <c r="T7" s="400"/>
      <c r="U7" s="553"/>
    </row>
    <row r="8" spans="2:21" ht="15" x14ac:dyDescent="0.25">
      <c r="B8" s="559" t="s">
        <v>420</v>
      </c>
      <c r="C8" s="653" t="s">
        <v>534</v>
      </c>
      <c r="D8" s="755">
        <v>9</v>
      </c>
      <c r="E8" s="560">
        <f t="shared" si="0"/>
        <v>8.1008100810081012E-3</v>
      </c>
      <c r="F8" s="755">
        <v>1055</v>
      </c>
      <c r="G8" s="560">
        <f t="shared" si="1"/>
        <v>0.94959495949594963</v>
      </c>
      <c r="H8" s="755">
        <v>39</v>
      </c>
      <c r="I8" s="560">
        <f t="shared" si="2"/>
        <v>3.5103510351035101E-2</v>
      </c>
      <c r="J8" s="561"/>
      <c r="K8" s="560"/>
      <c r="L8" s="852">
        <v>8</v>
      </c>
      <c r="M8" s="853">
        <f t="shared" si="3"/>
        <v>7.2007200720072004E-3</v>
      </c>
      <c r="N8" s="562">
        <f t="shared" ref="N8:N14" si="4">SUM(D8,F8,H8,L8)</f>
        <v>1111</v>
      </c>
      <c r="P8" s="553"/>
      <c r="Q8" s="400"/>
      <c r="R8" s="400"/>
      <c r="S8" s="400"/>
      <c r="T8" s="400"/>
      <c r="U8" s="553"/>
    </row>
    <row r="9" spans="2:21" ht="15" x14ac:dyDescent="0.25">
      <c r="B9" s="559" t="s">
        <v>420</v>
      </c>
      <c r="C9" s="653" t="s">
        <v>535</v>
      </c>
      <c r="D9" s="755">
        <v>5</v>
      </c>
      <c r="E9" s="560">
        <f t="shared" si="0"/>
        <v>4.549590536851683E-3</v>
      </c>
      <c r="F9" s="755">
        <v>1039</v>
      </c>
      <c r="G9" s="560">
        <f t="shared" si="1"/>
        <v>0.94540491355777978</v>
      </c>
      <c r="H9" s="755">
        <v>37</v>
      </c>
      <c r="I9" s="560">
        <f t="shared" si="2"/>
        <v>3.3666969972702458E-2</v>
      </c>
      <c r="J9" s="755">
        <v>8</v>
      </c>
      <c r="K9" s="560">
        <f>J9/$N9</f>
        <v>7.2793448589626936E-3</v>
      </c>
      <c r="L9" s="852">
        <v>10</v>
      </c>
      <c r="M9" s="853">
        <f t="shared" si="3"/>
        <v>9.0991810737033659E-3</v>
      </c>
      <c r="N9" s="562">
        <f>SUM(D9,F9,H9,J9,L9)</f>
        <v>1099</v>
      </c>
      <c r="P9" s="553"/>
      <c r="Q9" s="400"/>
      <c r="R9" s="400"/>
      <c r="S9" s="400"/>
      <c r="T9" s="400"/>
      <c r="U9" s="553"/>
    </row>
    <row r="10" spans="2:21" ht="15" x14ac:dyDescent="0.25">
      <c r="B10" s="559" t="s">
        <v>420</v>
      </c>
      <c r="C10" s="653" t="s">
        <v>536</v>
      </c>
      <c r="D10" s="755">
        <v>9</v>
      </c>
      <c r="E10" s="560">
        <f t="shared" si="0"/>
        <v>6.955177743431221E-3</v>
      </c>
      <c r="F10" s="756">
        <v>1179</v>
      </c>
      <c r="G10" s="560">
        <f t="shared" si="1"/>
        <v>0.91112828438949001</v>
      </c>
      <c r="H10" s="756">
        <v>86</v>
      </c>
      <c r="I10" s="560">
        <f t="shared" si="2"/>
        <v>6.6460587326120563E-2</v>
      </c>
      <c r="J10" s="561"/>
      <c r="K10" s="560"/>
      <c r="L10" s="854">
        <v>20</v>
      </c>
      <c r="M10" s="853">
        <f t="shared" si="3"/>
        <v>1.5455950540958269E-2</v>
      </c>
      <c r="N10" s="562">
        <f t="shared" si="4"/>
        <v>1294</v>
      </c>
      <c r="P10" s="553"/>
      <c r="Q10" s="400"/>
      <c r="R10" s="666"/>
      <c r="S10" s="400"/>
      <c r="T10" s="400"/>
      <c r="U10" s="553"/>
    </row>
    <row r="11" spans="2:21" ht="15" x14ac:dyDescent="0.25">
      <c r="B11" s="559" t="s">
        <v>420</v>
      </c>
      <c r="C11" s="653" t="s">
        <v>537</v>
      </c>
      <c r="D11" s="755">
        <v>6</v>
      </c>
      <c r="E11" s="560">
        <f t="shared" si="0"/>
        <v>2.7522935779816515E-2</v>
      </c>
      <c r="F11" s="756">
        <v>201</v>
      </c>
      <c r="G11" s="560">
        <f t="shared" si="1"/>
        <v>0.92201834862385323</v>
      </c>
      <c r="H11" s="756">
        <v>5</v>
      </c>
      <c r="I11" s="560">
        <f t="shared" si="2"/>
        <v>2.2935779816513763E-2</v>
      </c>
      <c r="J11" s="561"/>
      <c r="K11" s="560"/>
      <c r="L11" s="854">
        <v>6</v>
      </c>
      <c r="M11" s="853">
        <f t="shared" si="3"/>
        <v>2.7522935779816515E-2</v>
      </c>
      <c r="N11" s="562">
        <f t="shared" si="4"/>
        <v>218</v>
      </c>
      <c r="P11" s="553"/>
      <c r="Q11" s="400"/>
      <c r="R11" s="400"/>
      <c r="S11" s="400"/>
      <c r="T11" s="400"/>
      <c r="U11" s="553"/>
    </row>
    <row r="12" spans="2:21" s="565" customFormat="1" ht="15" x14ac:dyDescent="0.25">
      <c r="B12" s="559" t="s">
        <v>420</v>
      </c>
      <c r="C12" s="653" t="s">
        <v>52</v>
      </c>
      <c r="D12" s="755">
        <v>8</v>
      </c>
      <c r="E12" s="560">
        <f t="shared" si="0"/>
        <v>8.2219938335046251E-3</v>
      </c>
      <c r="F12" s="755">
        <v>947</v>
      </c>
      <c r="G12" s="560">
        <f t="shared" si="1"/>
        <v>0.97327852004110993</v>
      </c>
      <c r="H12" s="755">
        <v>17</v>
      </c>
      <c r="I12" s="560">
        <f t="shared" si="2"/>
        <v>1.7471736896197326E-2</v>
      </c>
      <c r="J12" s="561"/>
      <c r="K12" s="560"/>
      <c r="L12" s="852">
        <v>1</v>
      </c>
      <c r="M12" s="853">
        <f t="shared" si="3"/>
        <v>1.0277492291880781E-3</v>
      </c>
      <c r="N12" s="562">
        <f t="shared" si="4"/>
        <v>973</v>
      </c>
      <c r="P12" s="566"/>
      <c r="Q12" s="400"/>
      <c r="R12" s="400"/>
      <c r="S12" s="400"/>
      <c r="T12" s="400"/>
      <c r="U12" s="566"/>
    </row>
    <row r="13" spans="2:21" s="565" customFormat="1" ht="15" x14ac:dyDescent="0.25">
      <c r="B13" s="559" t="s">
        <v>420</v>
      </c>
      <c r="C13" s="653" t="s">
        <v>641</v>
      </c>
      <c r="D13" s="755">
        <v>6</v>
      </c>
      <c r="E13" s="560">
        <f t="shared" si="0"/>
        <v>3.663003663003663E-3</v>
      </c>
      <c r="F13" s="755">
        <v>1475</v>
      </c>
      <c r="G13" s="560">
        <f t="shared" si="1"/>
        <v>0.90048840048840051</v>
      </c>
      <c r="H13" s="755">
        <v>71</v>
      </c>
      <c r="I13" s="560">
        <f t="shared" si="2"/>
        <v>4.3345543345543344E-2</v>
      </c>
      <c r="J13" s="561"/>
      <c r="K13" s="560"/>
      <c r="L13" s="852">
        <v>86</v>
      </c>
      <c r="M13" s="853">
        <f t="shared" si="3"/>
        <v>5.2503052503052504E-2</v>
      </c>
      <c r="N13" s="562">
        <f t="shared" si="4"/>
        <v>1638</v>
      </c>
      <c r="P13" s="566"/>
      <c r="Q13" s="400"/>
      <c r="R13" s="400"/>
      <c r="S13" s="400"/>
      <c r="T13" s="400"/>
      <c r="U13" s="566"/>
    </row>
    <row r="14" spans="2:21" s="565" customFormat="1" ht="15" x14ac:dyDescent="0.25">
      <c r="B14" s="563" t="s">
        <v>420</v>
      </c>
      <c r="C14" s="564" t="s">
        <v>642</v>
      </c>
      <c r="D14" s="759">
        <v>2</v>
      </c>
      <c r="E14" s="757">
        <f t="shared" si="0"/>
        <v>1.4662756598240469E-3</v>
      </c>
      <c r="F14" s="759">
        <v>1309</v>
      </c>
      <c r="G14" s="757">
        <f t="shared" si="1"/>
        <v>0.95967741935483875</v>
      </c>
      <c r="H14" s="759">
        <v>48</v>
      </c>
      <c r="I14" s="757">
        <f t="shared" si="2"/>
        <v>3.519061583577713E-2</v>
      </c>
      <c r="J14" s="760"/>
      <c r="K14" s="757"/>
      <c r="L14" s="855">
        <v>5</v>
      </c>
      <c r="M14" s="856">
        <f t="shared" si="3"/>
        <v>3.6656891495601175E-3</v>
      </c>
      <c r="N14" s="758">
        <f t="shared" si="4"/>
        <v>1364</v>
      </c>
      <c r="P14" s="566"/>
      <c r="Q14" s="400"/>
      <c r="R14" s="400"/>
      <c r="S14" s="400"/>
      <c r="T14" s="400"/>
      <c r="U14" s="566"/>
    </row>
    <row r="15" spans="2:21" ht="15" x14ac:dyDescent="0.25">
      <c r="B15" s="46" t="s">
        <v>518</v>
      </c>
      <c r="P15" s="553"/>
      <c r="Q15" s="400"/>
      <c r="R15" s="666"/>
      <c r="S15" s="400"/>
      <c r="T15" s="400"/>
      <c r="U15" s="553"/>
    </row>
    <row r="16" spans="2:21" x14ac:dyDescent="0.2">
      <c r="B16" s="140" t="s">
        <v>654</v>
      </c>
      <c r="P16" s="553"/>
      <c r="Q16" s="553"/>
      <c r="R16" s="553"/>
      <c r="S16" s="553"/>
      <c r="T16" s="553"/>
      <c r="U16" s="553"/>
    </row>
    <row r="17" spans="16:21" x14ac:dyDescent="0.2">
      <c r="P17" s="553"/>
      <c r="Q17" s="553"/>
      <c r="R17" s="553"/>
      <c r="S17" s="553"/>
      <c r="T17" s="553"/>
      <c r="U17" s="553"/>
    </row>
    <row r="18" spans="16:21" x14ac:dyDescent="0.2">
      <c r="P18" s="553"/>
      <c r="Q18" s="553"/>
      <c r="R18" s="553"/>
      <c r="S18" s="553"/>
      <c r="T18" s="553"/>
      <c r="U18" s="553"/>
    </row>
    <row r="19" spans="16:21" x14ac:dyDescent="0.2">
      <c r="P19" s="553"/>
      <c r="Q19" s="553"/>
      <c r="R19" s="553"/>
      <c r="S19" s="553"/>
      <c r="T19" s="553"/>
      <c r="U19" s="553"/>
    </row>
    <row r="20" spans="16:21" x14ac:dyDescent="0.2">
      <c r="P20" s="553"/>
      <c r="Q20" s="553"/>
      <c r="R20" s="553"/>
      <c r="S20" s="553"/>
      <c r="T20" s="553"/>
      <c r="U20" s="553"/>
    </row>
    <row r="21" spans="16:21" x14ac:dyDescent="0.2">
      <c r="P21" s="553"/>
      <c r="Q21" s="553"/>
      <c r="R21" s="553"/>
      <c r="S21" s="553"/>
      <c r="T21" s="553"/>
      <c r="U21" s="553"/>
    </row>
  </sheetData>
  <mergeCells count="7">
    <mergeCell ref="B3:P3"/>
    <mergeCell ref="B4:P4"/>
    <mergeCell ref="D5:E5"/>
    <mergeCell ref="F5:G5"/>
    <mergeCell ref="H5:I5"/>
    <mergeCell ref="J5:K5"/>
    <mergeCell ref="L5:M5"/>
  </mergeCells>
  <hyperlinks>
    <hyperlink ref="B1" location="TOC!A1" display="TOC" xr:uid="{00000000-0004-0000-1A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6D9"/>
  </sheetPr>
  <dimension ref="B1:V34"/>
  <sheetViews>
    <sheetView zoomScaleNormal="100" zoomScaleSheetLayoutView="90" workbookViewId="0"/>
  </sheetViews>
  <sheetFormatPr defaultRowHeight="15" x14ac:dyDescent="0.25"/>
  <cols>
    <col min="1" max="1" width="9.140625" style="10"/>
    <col min="2" max="2" width="50.28515625" style="10" customWidth="1"/>
    <col min="3" max="17" width="9.140625" style="10"/>
    <col min="18" max="18" width="29.42578125" style="10" customWidth="1"/>
    <col min="19" max="16384" width="9.140625" style="10"/>
  </cols>
  <sheetData>
    <row r="1" spans="2:22" x14ac:dyDescent="0.25">
      <c r="B1" s="9" t="s">
        <v>48</v>
      </c>
    </row>
    <row r="2" spans="2:22" x14ac:dyDescent="0.25">
      <c r="B2" s="9"/>
    </row>
    <row r="3" spans="2:22" s="45" customFormat="1" ht="15.75" x14ac:dyDescent="0.25">
      <c r="B3" s="966" t="s">
        <v>815</v>
      </c>
      <c r="C3" s="966"/>
      <c r="D3" s="966"/>
      <c r="E3" s="966"/>
      <c r="F3" s="966"/>
      <c r="G3" s="966"/>
      <c r="H3" s="966"/>
      <c r="I3" s="966"/>
      <c r="J3" s="966"/>
      <c r="K3" s="966"/>
      <c r="L3" s="966"/>
      <c r="M3" s="966"/>
      <c r="N3" s="966"/>
    </row>
    <row r="4" spans="2:22" ht="15.75" x14ac:dyDescent="0.25">
      <c r="M4" s="45"/>
      <c r="N4" s="402"/>
      <c r="O4" s="45"/>
      <c r="P4" s="45"/>
    </row>
    <row r="5" spans="2:22" ht="27.75" customHeight="1" x14ac:dyDescent="0.25">
      <c r="B5" s="108"/>
      <c r="C5" s="1096" t="s">
        <v>109</v>
      </c>
      <c r="D5" s="1096"/>
      <c r="E5" s="1097" t="s">
        <v>53</v>
      </c>
      <c r="F5" s="1097"/>
      <c r="G5" s="1096" t="s">
        <v>110</v>
      </c>
      <c r="H5" s="1096"/>
      <c r="I5" s="1096" t="s">
        <v>52</v>
      </c>
      <c r="J5" s="1096"/>
      <c r="K5" s="1098" t="s">
        <v>473</v>
      </c>
      <c r="L5" s="1098"/>
      <c r="M5" s="1066" t="s">
        <v>290</v>
      </c>
      <c r="N5" s="1095"/>
      <c r="R5" s="400"/>
      <c r="S5" s="400"/>
      <c r="T5" s="400"/>
      <c r="U5" s="400"/>
      <c r="V5" s="400"/>
    </row>
    <row r="6" spans="2:22" x14ac:dyDescent="0.25">
      <c r="B6" s="109" t="s">
        <v>122</v>
      </c>
      <c r="C6" s="198" t="s">
        <v>4</v>
      </c>
      <c r="D6" s="198" t="s">
        <v>50</v>
      </c>
      <c r="E6" s="199" t="s">
        <v>4</v>
      </c>
      <c r="F6" s="199" t="s">
        <v>50</v>
      </c>
      <c r="G6" s="198" t="s">
        <v>4</v>
      </c>
      <c r="H6" s="198" t="s">
        <v>50</v>
      </c>
      <c r="I6" s="198" t="s">
        <v>4</v>
      </c>
      <c r="J6" s="198" t="s">
        <v>50</v>
      </c>
      <c r="K6" s="198" t="s">
        <v>4</v>
      </c>
      <c r="L6" s="198" t="s">
        <v>50</v>
      </c>
      <c r="M6" s="754" t="s">
        <v>4</v>
      </c>
      <c r="N6" s="753" t="s">
        <v>50</v>
      </c>
      <c r="R6" s="400"/>
      <c r="S6" s="400"/>
      <c r="T6" s="400"/>
      <c r="U6" s="400"/>
      <c r="V6" s="400"/>
    </row>
    <row r="7" spans="2:22" x14ac:dyDescent="0.25">
      <c r="B7" s="126" t="s">
        <v>111</v>
      </c>
      <c r="C7" s="690">
        <v>13</v>
      </c>
      <c r="D7" s="544">
        <f>C7/C$18</f>
        <v>1.2871287128712871E-2</v>
      </c>
      <c r="E7" s="667">
        <v>14</v>
      </c>
      <c r="F7" s="544">
        <f>E7/E$18</f>
        <v>1.5135135135135135E-2</v>
      </c>
      <c r="G7" s="540">
        <v>4</v>
      </c>
      <c r="H7" s="544">
        <f>G7/G$18</f>
        <v>2.5806451612903226E-2</v>
      </c>
      <c r="I7" s="540">
        <v>13</v>
      </c>
      <c r="J7" s="544">
        <f>I7/I$18</f>
        <v>1.7333333333333333E-2</v>
      </c>
      <c r="K7" s="761">
        <v>16</v>
      </c>
      <c r="L7" s="544">
        <f t="shared" ref="L7:L15" si="0">K7/K$18</f>
        <v>1.9536019536019536E-2</v>
      </c>
      <c r="M7" s="761">
        <v>16</v>
      </c>
      <c r="N7" s="575">
        <f t="shared" ref="N7:N16" si="1">M7/M$18</f>
        <v>1.5137180700094607E-2</v>
      </c>
      <c r="R7" s="400"/>
      <c r="S7" s="400"/>
      <c r="T7" s="400"/>
      <c r="U7" s="400"/>
      <c r="V7" s="400"/>
    </row>
    <row r="8" spans="2:22" x14ac:dyDescent="0.25">
      <c r="B8" s="127" t="s">
        <v>112</v>
      </c>
      <c r="C8" s="653">
        <v>34</v>
      </c>
      <c r="D8" s="545">
        <f t="shared" ref="D8:D13" si="2">C8/C$18</f>
        <v>3.3663366336633666E-2</v>
      </c>
      <c r="E8" s="668">
        <v>28</v>
      </c>
      <c r="F8" s="545">
        <f t="shared" ref="F8:F13" si="3">E8/E$18</f>
        <v>3.027027027027027E-2</v>
      </c>
      <c r="G8" s="541">
        <v>3</v>
      </c>
      <c r="H8" s="545">
        <f t="shared" ref="H8:H13" si="4">G8/G$18</f>
        <v>1.935483870967742E-2</v>
      </c>
      <c r="I8" s="541">
        <v>63</v>
      </c>
      <c r="J8" s="545">
        <f t="shared" ref="J8:J17" si="5">I8/I$18</f>
        <v>8.4000000000000005E-2</v>
      </c>
      <c r="K8" s="542">
        <v>42</v>
      </c>
      <c r="L8" s="545">
        <f t="shared" si="0"/>
        <v>5.128205128205128E-2</v>
      </c>
      <c r="M8" s="542">
        <v>42</v>
      </c>
      <c r="N8" s="577">
        <f t="shared" si="1"/>
        <v>3.9735099337748346E-2</v>
      </c>
      <c r="V8" s="400"/>
    </row>
    <row r="9" spans="2:22" x14ac:dyDescent="0.25">
      <c r="B9" s="127" t="s">
        <v>113</v>
      </c>
      <c r="C9" s="653">
        <v>17</v>
      </c>
      <c r="D9" s="545">
        <f t="shared" si="2"/>
        <v>1.6831683168316833E-2</v>
      </c>
      <c r="E9" s="668">
        <v>16</v>
      </c>
      <c r="F9" s="545">
        <f t="shared" si="3"/>
        <v>1.7297297297297298E-2</v>
      </c>
      <c r="G9" s="541">
        <v>3</v>
      </c>
      <c r="H9" s="545">
        <f t="shared" si="4"/>
        <v>1.935483870967742E-2</v>
      </c>
      <c r="I9" s="541">
        <v>7</v>
      </c>
      <c r="J9" s="545">
        <f t="shared" si="5"/>
        <v>9.3333333333333341E-3</v>
      </c>
      <c r="K9" s="542">
        <v>17</v>
      </c>
      <c r="L9" s="545">
        <f t="shared" si="0"/>
        <v>2.0757020757020756E-2</v>
      </c>
      <c r="M9" s="542">
        <v>20</v>
      </c>
      <c r="N9" s="577">
        <f t="shared" si="1"/>
        <v>1.8921475875118259E-2</v>
      </c>
      <c r="V9" s="400"/>
    </row>
    <row r="10" spans="2:22" x14ac:dyDescent="0.25">
      <c r="B10" s="127" t="s">
        <v>114</v>
      </c>
      <c r="C10" s="653">
        <v>7</v>
      </c>
      <c r="D10" s="545">
        <f t="shared" si="2"/>
        <v>6.9306930693069308E-3</v>
      </c>
      <c r="E10" s="668">
        <v>4</v>
      </c>
      <c r="F10" s="545">
        <f t="shared" si="3"/>
        <v>4.3243243243243244E-3</v>
      </c>
      <c r="G10" s="541">
        <v>2</v>
      </c>
      <c r="H10" s="545">
        <f t="shared" si="4"/>
        <v>1.2903225806451613E-2</v>
      </c>
      <c r="I10" s="541">
        <v>57</v>
      </c>
      <c r="J10" s="545">
        <f t="shared" si="5"/>
        <v>7.5999999999999998E-2</v>
      </c>
      <c r="K10" s="542">
        <v>9</v>
      </c>
      <c r="L10" s="545">
        <f t="shared" si="0"/>
        <v>1.098901098901099E-2</v>
      </c>
      <c r="M10" s="542">
        <v>9</v>
      </c>
      <c r="N10" s="577">
        <f t="shared" si="1"/>
        <v>8.5146641438032175E-3</v>
      </c>
      <c r="V10" s="400"/>
    </row>
    <row r="11" spans="2:22" x14ac:dyDescent="0.25">
      <c r="B11" s="127" t="s">
        <v>115</v>
      </c>
      <c r="C11" s="653">
        <v>402</v>
      </c>
      <c r="D11" s="545">
        <f t="shared" si="2"/>
        <v>0.39801980198019804</v>
      </c>
      <c r="E11" s="668">
        <v>297</v>
      </c>
      <c r="F11" s="545">
        <f>E11/E$18</f>
        <v>0.32108108108108108</v>
      </c>
      <c r="G11" s="541">
        <v>17</v>
      </c>
      <c r="H11" s="545">
        <f t="shared" si="4"/>
        <v>0.10967741935483871</v>
      </c>
      <c r="I11" s="541">
        <v>43</v>
      </c>
      <c r="J11" s="545">
        <f t="shared" si="5"/>
        <v>5.7333333333333333E-2</v>
      </c>
      <c r="K11" s="542">
        <v>171</v>
      </c>
      <c r="L11" s="545">
        <f t="shared" si="0"/>
        <v>0.2087912087912088</v>
      </c>
      <c r="M11" s="542">
        <v>208</v>
      </c>
      <c r="N11" s="577">
        <f t="shared" si="1"/>
        <v>0.19678334910122991</v>
      </c>
      <c r="V11" s="400"/>
    </row>
    <row r="12" spans="2:22" x14ac:dyDescent="0.25">
      <c r="B12" s="127" t="s">
        <v>116</v>
      </c>
      <c r="C12" s="653">
        <v>198</v>
      </c>
      <c r="D12" s="545">
        <f t="shared" si="2"/>
        <v>0.19603960396039605</v>
      </c>
      <c r="E12" s="668">
        <v>233</v>
      </c>
      <c r="F12" s="545">
        <f t="shared" si="3"/>
        <v>0.25189189189189187</v>
      </c>
      <c r="G12" s="541">
        <v>40</v>
      </c>
      <c r="H12" s="545">
        <f t="shared" si="4"/>
        <v>0.25806451612903225</v>
      </c>
      <c r="I12" s="541">
        <v>124</v>
      </c>
      <c r="J12" s="545">
        <f t="shared" si="5"/>
        <v>0.16533333333333333</v>
      </c>
      <c r="K12" s="542">
        <v>137</v>
      </c>
      <c r="L12" s="545">
        <f t="shared" si="0"/>
        <v>0.16727716727716727</v>
      </c>
      <c r="M12" s="542">
        <v>147</v>
      </c>
      <c r="N12" s="577">
        <f t="shared" si="1"/>
        <v>0.13907284768211919</v>
      </c>
      <c r="V12" s="400"/>
    </row>
    <row r="13" spans="2:22" x14ac:dyDescent="0.25">
      <c r="B13" s="127" t="s">
        <v>117</v>
      </c>
      <c r="C13" s="653">
        <v>339</v>
      </c>
      <c r="D13" s="545">
        <f t="shared" si="2"/>
        <v>0.33564356435643566</v>
      </c>
      <c r="E13" s="668">
        <v>333</v>
      </c>
      <c r="F13" s="545">
        <f t="shared" si="3"/>
        <v>0.36</v>
      </c>
      <c r="G13" s="541">
        <v>86</v>
      </c>
      <c r="H13" s="545">
        <f t="shared" si="4"/>
        <v>0.55483870967741933</v>
      </c>
      <c r="I13" s="541">
        <v>274</v>
      </c>
      <c r="J13" s="545">
        <f t="shared" si="5"/>
        <v>0.36533333333333334</v>
      </c>
      <c r="K13" s="542">
        <v>417</v>
      </c>
      <c r="L13" s="545">
        <f t="shared" si="0"/>
        <v>0.50915750915750912</v>
      </c>
      <c r="M13" s="542">
        <v>554</v>
      </c>
      <c r="N13" s="577">
        <f t="shared" si="1"/>
        <v>0.52412488174077576</v>
      </c>
      <c r="V13" s="400"/>
    </row>
    <row r="14" spans="2:22" x14ac:dyDescent="0.25">
      <c r="B14" s="127" t="s">
        <v>118</v>
      </c>
      <c r="C14" s="542" t="s">
        <v>66</v>
      </c>
      <c r="D14" s="546" t="s">
        <v>66</v>
      </c>
      <c r="E14" s="668" t="s">
        <v>66</v>
      </c>
      <c r="F14" s="669" t="s">
        <v>66</v>
      </c>
      <c r="G14" s="542" t="s">
        <v>66</v>
      </c>
      <c r="H14" s="546" t="s">
        <v>66</v>
      </c>
      <c r="I14" s="542" t="s">
        <v>66</v>
      </c>
      <c r="J14" s="576" t="s">
        <v>66</v>
      </c>
      <c r="K14" s="542">
        <v>4</v>
      </c>
      <c r="L14" s="545">
        <f t="shared" si="0"/>
        <v>4.884004884004884E-3</v>
      </c>
      <c r="M14" s="542">
        <v>33</v>
      </c>
      <c r="N14" s="577">
        <f t="shared" si="1"/>
        <v>3.1220435193945129E-2</v>
      </c>
      <c r="V14" s="400"/>
    </row>
    <row r="15" spans="2:22" x14ac:dyDescent="0.25">
      <c r="B15" s="127" t="s">
        <v>119</v>
      </c>
      <c r="C15" s="542" t="s">
        <v>66</v>
      </c>
      <c r="D15" s="546" t="s">
        <v>66</v>
      </c>
      <c r="E15" s="668" t="s">
        <v>66</v>
      </c>
      <c r="F15" s="669" t="s">
        <v>66</v>
      </c>
      <c r="G15" s="542" t="s">
        <v>66</v>
      </c>
      <c r="H15" s="546" t="s">
        <v>66</v>
      </c>
      <c r="I15" s="542" t="s">
        <v>66</v>
      </c>
      <c r="J15" s="576" t="s">
        <v>66</v>
      </c>
      <c r="K15" s="542">
        <v>6</v>
      </c>
      <c r="L15" s="545">
        <f t="shared" si="0"/>
        <v>7.326007326007326E-3</v>
      </c>
      <c r="M15" s="542">
        <v>7</v>
      </c>
      <c r="N15" s="577">
        <f t="shared" si="1"/>
        <v>6.6225165562913907E-3</v>
      </c>
      <c r="V15" s="400"/>
    </row>
    <row r="16" spans="2:22" x14ac:dyDescent="0.25">
      <c r="B16" s="127" t="s">
        <v>120</v>
      </c>
      <c r="C16" s="542" t="s">
        <v>66</v>
      </c>
      <c r="D16" s="546" t="s">
        <v>66</v>
      </c>
      <c r="E16" s="668" t="s">
        <v>66</v>
      </c>
      <c r="F16" s="669" t="s">
        <v>66</v>
      </c>
      <c r="G16" s="542" t="s">
        <v>66</v>
      </c>
      <c r="H16" s="546" t="s">
        <v>66</v>
      </c>
      <c r="I16" s="542" t="s">
        <v>66</v>
      </c>
      <c r="J16" s="576" t="s">
        <v>66</v>
      </c>
      <c r="K16" s="542" t="s">
        <v>66</v>
      </c>
      <c r="L16" s="576" t="s">
        <v>66</v>
      </c>
      <c r="M16" s="542">
        <v>21</v>
      </c>
      <c r="N16" s="577">
        <f t="shared" si="1"/>
        <v>1.9867549668874173E-2</v>
      </c>
      <c r="V16" s="400"/>
    </row>
    <row r="17" spans="2:22" x14ac:dyDescent="0.25">
      <c r="B17" s="127" t="s">
        <v>121</v>
      </c>
      <c r="C17" s="542" t="s">
        <v>66</v>
      </c>
      <c r="D17" s="546" t="s">
        <v>66</v>
      </c>
      <c r="E17" s="668" t="s">
        <v>66</v>
      </c>
      <c r="F17" s="669" t="s">
        <v>66</v>
      </c>
      <c r="G17" s="542" t="s">
        <v>66</v>
      </c>
      <c r="H17" s="546" t="s">
        <v>66</v>
      </c>
      <c r="I17" s="541">
        <v>169</v>
      </c>
      <c r="J17" s="545">
        <f t="shared" si="5"/>
        <v>0.22533333333333333</v>
      </c>
      <c r="K17" s="542" t="s">
        <v>66</v>
      </c>
      <c r="L17" s="576" t="s">
        <v>66</v>
      </c>
      <c r="M17" s="542" t="s">
        <v>66</v>
      </c>
      <c r="N17" s="763" t="s">
        <v>66</v>
      </c>
      <c r="R17" s="400"/>
      <c r="S17" s="400"/>
      <c r="T17" s="400"/>
      <c r="U17" s="400"/>
      <c r="V17" s="400"/>
    </row>
    <row r="18" spans="2:22" x14ac:dyDescent="0.25">
      <c r="B18" s="285" t="s">
        <v>75</v>
      </c>
      <c r="C18" s="543">
        <f>SUM(C7:C13)</f>
        <v>1010</v>
      </c>
      <c r="D18" s="547">
        <v>1</v>
      </c>
      <c r="E18" s="543">
        <f>SUM(E7:E13)</f>
        <v>925</v>
      </c>
      <c r="F18" s="547">
        <v>1</v>
      </c>
      <c r="G18" s="543">
        <f>SUM(G7:G13)</f>
        <v>155</v>
      </c>
      <c r="H18" s="547">
        <v>1</v>
      </c>
      <c r="I18" s="543">
        <v>750</v>
      </c>
      <c r="J18" s="547">
        <v>1</v>
      </c>
      <c r="K18" s="543">
        <f>SUM(K7:K17)</f>
        <v>819</v>
      </c>
      <c r="L18" s="547">
        <f>SUM(L7:L17)</f>
        <v>0.99999999999999989</v>
      </c>
      <c r="M18" s="543">
        <f>SUM(M7:M17)</f>
        <v>1057</v>
      </c>
      <c r="N18" s="764">
        <f>SUM(N7:N17)</f>
        <v>1</v>
      </c>
      <c r="R18" s="400"/>
      <c r="S18" s="400"/>
      <c r="T18" s="400"/>
      <c r="U18" s="400"/>
      <c r="V18" s="400"/>
    </row>
    <row r="19" spans="2:22" ht="15.75" x14ac:dyDescent="0.25">
      <c r="B19" s="46" t="s">
        <v>522</v>
      </c>
      <c r="C19" s="47"/>
      <c r="D19" s="48"/>
      <c r="E19" s="286"/>
      <c r="F19" s="48"/>
      <c r="G19" s="286"/>
      <c r="H19" s="48"/>
      <c r="I19" s="286"/>
      <c r="J19" s="48"/>
      <c r="K19" s="286"/>
      <c r="L19" s="48"/>
      <c r="M19" s="45"/>
      <c r="N19" s="45"/>
      <c r="O19" s="45"/>
      <c r="P19" s="45"/>
      <c r="T19" s="762"/>
    </row>
    <row r="20" spans="2:22" ht="15.75" x14ac:dyDescent="0.25">
      <c r="B20" s="140" t="s">
        <v>289</v>
      </c>
      <c r="M20" s="45"/>
      <c r="N20" s="45"/>
      <c r="O20" s="45"/>
      <c r="P20" s="45"/>
    </row>
    <row r="21" spans="2:22" ht="15.75" x14ac:dyDescent="0.25">
      <c r="B21" s="140" t="s">
        <v>474</v>
      </c>
      <c r="M21" s="45"/>
      <c r="N21" s="45"/>
      <c r="O21" s="45"/>
      <c r="P21" s="45"/>
      <c r="R21" s="401"/>
      <c r="S21" s="401"/>
      <c r="T21" s="401"/>
      <c r="U21" s="401"/>
      <c r="V21" s="401"/>
    </row>
    <row r="22" spans="2:22" x14ac:dyDescent="0.25">
      <c r="R22" s="401"/>
      <c r="S22" s="401"/>
      <c r="T22" s="401"/>
      <c r="U22" s="401"/>
      <c r="V22" s="401"/>
    </row>
    <row r="23" spans="2:22" x14ac:dyDescent="0.25">
      <c r="R23" s="401"/>
      <c r="S23" s="401"/>
      <c r="T23" s="401"/>
      <c r="U23" s="401"/>
      <c r="V23" s="401"/>
    </row>
    <row r="24" spans="2:22" x14ac:dyDescent="0.25">
      <c r="R24" s="401"/>
      <c r="S24" s="401"/>
      <c r="T24" s="401"/>
      <c r="U24" s="401"/>
      <c r="V24" s="401"/>
    </row>
    <row r="25" spans="2:22" x14ac:dyDescent="0.25">
      <c r="R25" s="401"/>
      <c r="S25" s="401"/>
      <c r="T25" s="401"/>
      <c r="U25" s="401"/>
      <c r="V25" s="401"/>
    </row>
    <row r="26" spans="2:22" x14ac:dyDescent="0.25">
      <c r="R26" s="401"/>
      <c r="S26" s="401"/>
      <c r="T26" s="401"/>
      <c r="U26" s="401"/>
      <c r="V26" s="401"/>
    </row>
    <row r="27" spans="2:22" x14ac:dyDescent="0.25">
      <c r="R27" s="401"/>
      <c r="S27" s="401"/>
      <c r="T27" s="401"/>
      <c r="U27" s="401"/>
      <c r="V27" s="401"/>
    </row>
    <row r="28" spans="2:22" x14ac:dyDescent="0.25">
      <c r="R28" s="401"/>
      <c r="S28" s="401"/>
      <c r="T28" s="401"/>
      <c r="U28" s="401"/>
      <c r="V28" s="401"/>
    </row>
    <row r="29" spans="2:22" x14ac:dyDescent="0.25">
      <c r="R29" s="401"/>
      <c r="S29" s="401"/>
      <c r="T29" s="401"/>
      <c r="U29" s="401"/>
      <c r="V29" s="401"/>
    </row>
    <row r="30" spans="2:22" x14ac:dyDescent="0.25">
      <c r="R30" s="401"/>
      <c r="S30" s="401"/>
      <c r="T30" s="401"/>
      <c r="U30" s="401"/>
      <c r="V30" s="401"/>
    </row>
    <row r="31" spans="2:22" x14ac:dyDescent="0.25">
      <c r="R31" s="401"/>
      <c r="S31" s="401"/>
      <c r="T31" s="401"/>
      <c r="U31" s="401"/>
      <c r="V31" s="401"/>
    </row>
    <row r="32" spans="2:22" x14ac:dyDescent="0.25">
      <c r="R32" s="401"/>
      <c r="S32" s="401"/>
      <c r="T32" s="401"/>
      <c r="U32" s="401"/>
      <c r="V32" s="401"/>
    </row>
    <row r="33" spans="17:22" x14ac:dyDescent="0.25">
      <c r="R33" s="401"/>
      <c r="S33" s="401"/>
      <c r="T33" s="401"/>
      <c r="U33" s="401"/>
      <c r="V33" s="401"/>
    </row>
    <row r="34" spans="17:22" x14ac:dyDescent="0.25">
      <c r="Q34" s="399"/>
      <c r="R34" s="398"/>
      <c r="S34" s="398"/>
      <c r="T34" s="398"/>
    </row>
  </sheetData>
  <mergeCells count="7">
    <mergeCell ref="B3:N3"/>
    <mergeCell ref="M5:N5"/>
    <mergeCell ref="C5:D5"/>
    <mergeCell ref="E5:F5"/>
    <mergeCell ref="G5:H5"/>
    <mergeCell ref="I5:J5"/>
    <mergeCell ref="K5:L5"/>
  </mergeCells>
  <hyperlinks>
    <hyperlink ref="B1" location="TOC!A1" display="TOC" xr:uid="{00000000-0004-0000-1B00-000000000000}"/>
  </hyperlinks>
  <pageMargins left="0.70866141732283472" right="0.70866141732283472" top="0.74803149606299213" bottom="0.74803149606299213" header="0.31496062992125984" footer="0.31496062992125984"/>
  <pageSetup paperSize="9" scale="6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2" tint="-9.9978637043366805E-2"/>
  </sheetPr>
  <dimension ref="B1:C45"/>
  <sheetViews>
    <sheetView zoomScaleNormal="100" zoomScaleSheetLayoutView="90" workbookViewId="0">
      <selection activeCell="B1" sqref="B1"/>
    </sheetView>
  </sheetViews>
  <sheetFormatPr defaultRowHeight="15" x14ac:dyDescent="0.25"/>
  <cols>
    <col min="1" max="1" width="6.42578125" style="67" customWidth="1"/>
    <col min="2" max="2" width="18.7109375" style="67" customWidth="1"/>
    <col min="3" max="3" width="66" style="67" customWidth="1"/>
    <col min="4" max="16384" width="9.140625" style="67"/>
  </cols>
  <sheetData>
    <row r="1" spans="2:3" x14ac:dyDescent="0.25">
      <c r="B1" s="68" t="s">
        <v>48</v>
      </c>
      <c r="C1" s="271"/>
    </row>
    <row r="3" spans="2:3" x14ac:dyDescent="0.25">
      <c r="B3" s="44" t="s">
        <v>375</v>
      </c>
    </row>
    <row r="5" spans="2:3" ht="15.75" thickBot="1" x14ac:dyDescent="0.3">
      <c r="B5" s="1099" t="s">
        <v>191</v>
      </c>
      <c r="C5" s="1099"/>
    </row>
    <row r="6" spans="2:3" ht="15.75" thickBot="1" x14ac:dyDescent="0.3">
      <c r="B6" s="166" t="s">
        <v>192</v>
      </c>
      <c r="C6" s="166" t="s">
        <v>105</v>
      </c>
    </row>
    <row r="7" spans="2:3" x14ac:dyDescent="0.25">
      <c r="B7" s="64" t="s">
        <v>193</v>
      </c>
      <c r="C7" s="64" t="s">
        <v>26</v>
      </c>
    </row>
    <row r="8" spans="2:3" x14ac:dyDescent="0.25">
      <c r="B8" s="64" t="s">
        <v>194</v>
      </c>
      <c r="C8" s="64" t="s">
        <v>25</v>
      </c>
    </row>
    <row r="9" spans="2:3" ht="15.75" thickBot="1" x14ac:dyDescent="0.3">
      <c r="B9" s="167" t="s">
        <v>195</v>
      </c>
      <c r="C9" s="167" t="s">
        <v>196</v>
      </c>
    </row>
    <row r="11" spans="2:3" ht="28.5" customHeight="1" thickBot="1" x14ac:dyDescent="0.3">
      <c r="B11" s="1100" t="s">
        <v>197</v>
      </c>
      <c r="C11" s="1100"/>
    </row>
    <row r="12" spans="2:3" ht="15.75" thickBot="1" x14ac:dyDescent="0.3">
      <c r="B12" s="166" t="s">
        <v>192</v>
      </c>
      <c r="C12" s="166" t="s">
        <v>105</v>
      </c>
    </row>
    <row r="13" spans="2:3" x14ac:dyDescent="0.25">
      <c r="B13" s="64" t="s">
        <v>198</v>
      </c>
      <c r="C13" s="64" t="s">
        <v>199</v>
      </c>
    </row>
    <row r="14" spans="2:3" ht="15.75" thickBot="1" x14ac:dyDescent="0.3">
      <c r="B14" s="167" t="s">
        <v>200</v>
      </c>
      <c r="C14" s="167" t="s">
        <v>201</v>
      </c>
    </row>
    <row r="16" spans="2:3" ht="62.25" customHeight="1" x14ac:dyDescent="0.25"/>
    <row r="19" ht="15" customHeight="1" x14ac:dyDescent="0.25"/>
    <row r="31" ht="15" customHeight="1" x14ac:dyDescent="0.25"/>
    <row r="45" ht="15" customHeight="1" x14ac:dyDescent="0.25"/>
  </sheetData>
  <mergeCells count="2">
    <mergeCell ref="B5:C5"/>
    <mergeCell ref="B11:C11"/>
  </mergeCells>
  <hyperlinks>
    <hyperlink ref="B1" location="TOC!A1" display="TOC" xr:uid="{00000000-0004-0000-1C00-000000000000}"/>
  </hyperlinks>
  <pageMargins left="0.7" right="0.7" top="0.75" bottom="0.75" header="0.3" footer="0.3"/>
  <pageSetup paperSize="9" scale="83" orientation="portrait" r:id="rId1"/>
  <headerFooter>
    <oddHeader>&amp;C&amp;F</oddHeader>
    <oddFooter>&amp;C&amp;A
Page &amp;P of &amp;N</oddFooter>
  </headerFooter>
  <rowBreaks count="1" manualBreakCount="1">
    <brk id="54" max="3" man="1"/>
  </rowBreaks>
  <colBreaks count="1" manualBreakCount="1">
    <brk id="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P94"/>
  <sheetViews>
    <sheetView workbookViewId="0"/>
  </sheetViews>
  <sheetFormatPr defaultRowHeight="15" x14ac:dyDescent="0.25"/>
  <cols>
    <col min="2" max="2" width="15.5703125" bestFit="1" customWidth="1"/>
    <col min="3" max="3" width="14.42578125" customWidth="1"/>
    <col min="4" max="13" width="8.85546875" customWidth="1"/>
    <col min="14" max="14" width="14.140625" bestFit="1" customWidth="1"/>
  </cols>
  <sheetData>
    <row r="1" spans="1:68" s="10" customFormat="1" x14ac:dyDescent="0.25">
      <c r="B1" s="9" t="s">
        <v>48</v>
      </c>
    </row>
    <row r="2" spans="1:68" x14ac:dyDescent="0.2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row>
    <row r="3" spans="1:68" ht="32.25" customHeight="1" x14ac:dyDescent="0.25">
      <c r="A3" s="10"/>
      <c r="B3" s="966" t="s">
        <v>791</v>
      </c>
      <c r="C3" s="966"/>
      <c r="D3" s="966"/>
      <c r="E3" s="966"/>
      <c r="F3" s="966"/>
      <c r="G3" s="966"/>
      <c r="H3" s="966"/>
      <c r="I3" s="966"/>
      <c r="J3" s="966"/>
      <c r="K3" s="966"/>
      <c r="L3" s="966"/>
      <c r="M3" s="966"/>
      <c r="N3" s="33"/>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row>
    <row r="4" spans="1:68" x14ac:dyDescent="0.2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row>
    <row r="5" spans="1:68" ht="15" customHeight="1" x14ac:dyDescent="0.25">
      <c r="A5" s="10"/>
      <c r="B5" s="989" t="s">
        <v>680</v>
      </c>
      <c r="C5" s="976" t="s">
        <v>717</v>
      </c>
      <c r="D5" s="976" t="s">
        <v>790</v>
      </c>
      <c r="E5" s="976"/>
      <c r="F5" s="976"/>
      <c r="G5" s="976"/>
      <c r="H5" s="976"/>
      <c r="I5" s="976"/>
      <c r="J5" s="976"/>
      <c r="K5" s="976"/>
      <c r="L5" s="976"/>
      <c r="M5" s="98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row>
    <row r="6" spans="1:68" x14ac:dyDescent="0.25">
      <c r="A6" s="10"/>
      <c r="B6" s="990"/>
      <c r="C6" s="977"/>
      <c r="D6" s="977" t="s">
        <v>676</v>
      </c>
      <c r="E6" s="977"/>
      <c r="F6" s="977">
        <v>2</v>
      </c>
      <c r="G6" s="977"/>
      <c r="H6" s="977">
        <v>3</v>
      </c>
      <c r="I6" s="977"/>
      <c r="J6" s="977">
        <v>4</v>
      </c>
      <c r="K6" s="977"/>
      <c r="L6" s="977" t="s">
        <v>677</v>
      </c>
      <c r="M6" s="992"/>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row>
    <row r="7" spans="1:68" x14ac:dyDescent="0.25">
      <c r="A7" s="10"/>
      <c r="B7" s="990"/>
      <c r="C7" s="179" t="s">
        <v>4</v>
      </c>
      <c r="D7" s="179" t="s">
        <v>5</v>
      </c>
      <c r="E7" s="179" t="s">
        <v>6</v>
      </c>
      <c r="F7" s="179" t="s">
        <v>5</v>
      </c>
      <c r="G7" s="179" t="s">
        <v>6</v>
      </c>
      <c r="H7" s="179" t="s">
        <v>5</v>
      </c>
      <c r="I7" s="179" t="s">
        <v>6</v>
      </c>
      <c r="J7" s="179" t="s">
        <v>5</v>
      </c>
      <c r="K7" s="179" t="s">
        <v>6</v>
      </c>
      <c r="L7" s="179" t="s">
        <v>5</v>
      </c>
      <c r="M7" s="417" t="s">
        <v>6</v>
      </c>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row>
    <row r="8" spans="1:68" x14ac:dyDescent="0.25">
      <c r="A8" s="10"/>
      <c r="B8" s="857" t="s">
        <v>681</v>
      </c>
      <c r="C8" s="858">
        <v>6527</v>
      </c>
      <c r="D8" s="859">
        <v>1727</v>
      </c>
      <c r="E8" s="860">
        <f>D8/$C8</f>
        <v>0.26459322812930902</v>
      </c>
      <c r="F8" s="859">
        <v>1410</v>
      </c>
      <c r="G8" s="860">
        <f>F8/$C8</f>
        <v>0.21602573923701548</v>
      </c>
      <c r="H8" s="861">
        <v>1211</v>
      </c>
      <c r="I8" s="860">
        <f>H8/$C8</f>
        <v>0.18553700015320976</v>
      </c>
      <c r="J8" s="862">
        <v>1152</v>
      </c>
      <c r="K8" s="860">
        <f>J8/$C8</f>
        <v>0.17649762524896584</v>
      </c>
      <c r="L8" s="863">
        <v>1027</v>
      </c>
      <c r="M8" s="864">
        <f>L8/$C8</f>
        <v>0.15734640723149992</v>
      </c>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row>
    <row r="9" spans="1:68" x14ac:dyDescent="0.25">
      <c r="A9" s="10"/>
      <c r="B9" s="866" t="s">
        <v>682</v>
      </c>
      <c r="C9" s="867">
        <v>418</v>
      </c>
      <c r="D9" s="73">
        <v>122</v>
      </c>
      <c r="E9" s="868">
        <f>D9/$C9</f>
        <v>0.291866028708134</v>
      </c>
      <c r="F9" s="73">
        <v>96</v>
      </c>
      <c r="G9" s="868">
        <f>F9/$C9</f>
        <v>0.22966507177033493</v>
      </c>
      <c r="H9" s="82">
        <v>81</v>
      </c>
      <c r="I9" s="868">
        <f>H9/$C9</f>
        <v>0.19377990430622011</v>
      </c>
      <c r="J9" s="869">
        <v>60</v>
      </c>
      <c r="K9" s="868">
        <f>J9/$C9</f>
        <v>0.14354066985645933</v>
      </c>
      <c r="L9" s="588">
        <v>59</v>
      </c>
      <c r="M9" s="870">
        <f>L9/$C9</f>
        <v>0.14114832535885166</v>
      </c>
      <c r="N9" s="10"/>
      <c r="O9" s="10"/>
      <c r="P9" s="762"/>
      <c r="Q9" s="762"/>
      <c r="R9" s="762"/>
      <c r="S9" s="762"/>
      <c r="T9" s="762"/>
      <c r="U9" s="762"/>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row>
    <row r="10" spans="1:68" x14ac:dyDescent="0.25">
      <c r="A10" s="10"/>
      <c r="B10" s="866" t="s">
        <v>14</v>
      </c>
      <c r="C10" s="867">
        <v>319</v>
      </c>
      <c r="D10" s="73">
        <v>69</v>
      </c>
      <c r="E10" s="868">
        <f>D10/$C10</f>
        <v>0.21630094043887146</v>
      </c>
      <c r="F10" s="73">
        <v>58</v>
      </c>
      <c r="G10" s="868">
        <f>F10/$C10</f>
        <v>0.18181818181818182</v>
      </c>
      <c r="H10" s="82">
        <v>59</v>
      </c>
      <c r="I10" s="868">
        <f>H10/$C10</f>
        <v>0.18495297805642633</v>
      </c>
      <c r="J10" s="869">
        <v>67</v>
      </c>
      <c r="K10" s="868">
        <f>J10/$C10</f>
        <v>0.21003134796238246</v>
      </c>
      <c r="L10" s="588">
        <v>66</v>
      </c>
      <c r="M10" s="870">
        <f>L10/$C10</f>
        <v>0.20689655172413793</v>
      </c>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row>
    <row r="11" spans="1:68" x14ac:dyDescent="0.25">
      <c r="A11" s="10"/>
      <c r="B11" s="866" t="s">
        <v>541</v>
      </c>
      <c r="C11" s="867">
        <v>126</v>
      </c>
      <c r="D11" s="73">
        <v>40</v>
      </c>
      <c r="E11" s="868">
        <f>D11/$C11</f>
        <v>0.31746031746031744</v>
      </c>
      <c r="F11" s="73">
        <v>20</v>
      </c>
      <c r="G11" s="868">
        <f>F11/$C11</f>
        <v>0.15873015873015872</v>
      </c>
      <c r="H11" s="82">
        <v>20</v>
      </c>
      <c r="I11" s="868">
        <f>H11/$C11</f>
        <v>0.15873015873015872</v>
      </c>
      <c r="J11" s="869">
        <v>25</v>
      </c>
      <c r="K11" s="868">
        <f>J11/$C11</f>
        <v>0.1984126984126984</v>
      </c>
      <c r="L11" s="588">
        <v>21</v>
      </c>
      <c r="M11" s="870">
        <f>L11/$C11</f>
        <v>0.16666666666666666</v>
      </c>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row>
    <row r="12" spans="1:68" x14ac:dyDescent="0.25">
      <c r="A12" s="10"/>
      <c r="B12" s="878" t="s">
        <v>683</v>
      </c>
      <c r="C12" s="879">
        <f>SUM(C8:C11)</f>
        <v>7390</v>
      </c>
      <c r="D12" s="879">
        <f>SUM(D8:D11)</f>
        <v>1958</v>
      </c>
      <c r="E12" s="880">
        <f>D12/$C12</f>
        <v>0.26495263870094721</v>
      </c>
      <c r="F12" s="879">
        <f>SUM(F8:F11)</f>
        <v>1584</v>
      </c>
      <c r="G12" s="880">
        <f>F12/$C12</f>
        <v>0.21434370771312586</v>
      </c>
      <c r="H12" s="879">
        <f>SUM(H8:H11)</f>
        <v>1371</v>
      </c>
      <c r="I12" s="880">
        <f>H12/$C12</f>
        <v>0.1855209742895805</v>
      </c>
      <c r="J12" s="879">
        <f>SUM(J8:J11)</f>
        <v>1304</v>
      </c>
      <c r="K12" s="880">
        <f>J12/$C12</f>
        <v>0.17645466847090663</v>
      </c>
      <c r="L12" s="879">
        <f>SUM(L8:L11)</f>
        <v>1173</v>
      </c>
      <c r="M12" s="881">
        <f>L12/$C12</f>
        <v>0.15872801082543977</v>
      </c>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row>
    <row r="13" spans="1:68" x14ac:dyDescent="0.25">
      <c r="A13" s="10"/>
      <c r="B13" s="780" t="s">
        <v>716</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row>
    <row r="14" spans="1:68" ht="36.75" customHeight="1" x14ac:dyDescent="0.25">
      <c r="A14" s="10"/>
      <c r="B14" s="1104" t="s">
        <v>756</v>
      </c>
      <c r="C14" s="1104"/>
      <c r="D14" s="1104"/>
      <c r="E14" s="1104"/>
      <c r="F14" s="1104"/>
      <c r="G14" s="1104"/>
      <c r="H14" s="1104"/>
      <c r="I14" s="1104"/>
      <c r="J14" s="1104"/>
      <c r="K14" s="1104"/>
      <c r="L14" s="1104"/>
      <c r="M14" s="1104"/>
      <c r="N14" s="10"/>
      <c r="O14" s="10"/>
      <c r="P14" s="898"/>
      <c r="Q14" s="762"/>
      <c r="R14" s="762"/>
      <c r="S14" s="762"/>
      <c r="T14" s="762"/>
      <c r="U14" s="762"/>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row>
    <row r="15" spans="1:68"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row>
    <row r="16" spans="1:68" ht="35.25" customHeight="1" x14ac:dyDescent="0.25">
      <c r="A16" s="10"/>
      <c r="B16" s="966" t="s">
        <v>792</v>
      </c>
      <c r="C16" s="966"/>
      <c r="D16" s="966"/>
      <c r="E16" s="966"/>
      <c r="F16" s="966"/>
      <c r="G16" s="966"/>
      <c r="H16" s="966"/>
      <c r="I16" s="966"/>
      <c r="J16" s="966"/>
      <c r="K16" s="966"/>
      <c r="L16" s="966"/>
      <c r="M16" s="966"/>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row>
    <row r="17" spans="1:68" x14ac:dyDescent="0.25">
      <c r="A17" s="10"/>
      <c r="B17" s="37"/>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row>
    <row r="18" spans="1:68" ht="15" customHeight="1" x14ac:dyDescent="0.25">
      <c r="A18" s="10"/>
      <c r="B18" s="989" t="s">
        <v>680</v>
      </c>
      <c r="C18" s="976" t="s">
        <v>779</v>
      </c>
      <c r="D18" s="976" t="s">
        <v>790</v>
      </c>
      <c r="E18" s="976"/>
      <c r="F18" s="976"/>
      <c r="G18" s="976"/>
      <c r="H18" s="976"/>
      <c r="I18" s="976"/>
      <c r="J18" s="976"/>
      <c r="K18" s="976"/>
      <c r="L18" s="976"/>
      <c r="M18" s="98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x14ac:dyDescent="0.25">
      <c r="A19" s="10"/>
      <c r="B19" s="990"/>
      <c r="C19" s="977"/>
      <c r="D19" s="977" t="s">
        <v>676</v>
      </c>
      <c r="E19" s="977"/>
      <c r="F19" s="977">
        <v>2</v>
      </c>
      <c r="G19" s="977"/>
      <c r="H19" s="977">
        <v>3</v>
      </c>
      <c r="I19" s="977"/>
      <c r="J19" s="977">
        <v>4</v>
      </c>
      <c r="K19" s="977"/>
      <c r="L19" s="977" t="s">
        <v>677</v>
      </c>
      <c r="M19" s="992"/>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x14ac:dyDescent="0.25">
      <c r="A20" s="10"/>
      <c r="B20" s="990"/>
      <c r="C20" s="179" t="s">
        <v>4</v>
      </c>
      <c r="D20" s="179" t="s">
        <v>5</v>
      </c>
      <c r="E20" s="179" t="s">
        <v>6</v>
      </c>
      <c r="F20" s="179" t="s">
        <v>5</v>
      </c>
      <c r="G20" s="179" t="s">
        <v>6</v>
      </c>
      <c r="H20" s="179" t="s">
        <v>5</v>
      </c>
      <c r="I20" s="179" t="s">
        <v>6</v>
      </c>
      <c r="J20" s="179" t="s">
        <v>5</v>
      </c>
      <c r="K20" s="179" t="s">
        <v>6</v>
      </c>
      <c r="L20" s="179" t="s">
        <v>5</v>
      </c>
      <c r="M20" s="417" t="s">
        <v>6</v>
      </c>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x14ac:dyDescent="0.25">
      <c r="A21" s="10"/>
      <c r="B21" s="857" t="s">
        <v>720</v>
      </c>
      <c r="C21" s="882">
        <v>4968440</v>
      </c>
      <c r="D21" s="882">
        <v>1283987</v>
      </c>
      <c r="E21" s="860">
        <f>D21/$C21</f>
        <v>0.25842860133160511</v>
      </c>
      <c r="F21" s="882">
        <v>1111840</v>
      </c>
      <c r="G21" s="860">
        <f>F21/$C21</f>
        <v>0.22378050253198187</v>
      </c>
      <c r="H21" s="883">
        <v>963095</v>
      </c>
      <c r="I21" s="860">
        <f>H21/$C21</f>
        <v>0.19384253407508192</v>
      </c>
      <c r="J21" s="882">
        <v>854341</v>
      </c>
      <c r="K21" s="860">
        <f>J21/$C21</f>
        <v>0.17195357093977184</v>
      </c>
      <c r="L21" s="883">
        <v>755177</v>
      </c>
      <c r="M21" s="864">
        <f>L21/$C21</f>
        <v>0.15199479112155928</v>
      </c>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x14ac:dyDescent="0.25">
      <c r="A22" s="10"/>
      <c r="B22" s="866" t="s">
        <v>721</v>
      </c>
      <c r="C22" s="895">
        <v>245074</v>
      </c>
      <c r="D22" s="895">
        <v>62475</v>
      </c>
      <c r="E22" s="868">
        <f>D22/$C22</f>
        <v>0.25492300284811936</v>
      </c>
      <c r="F22" s="895">
        <v>52021</v>
      </c>
      <c r="G22" s="868">
        <f>F22/$C22</f>
        <v>0.21226649909823156</v>
      </c>
      <c r="H22" s="895">
        <v>46940</v>
      </c>
      <c r="I22" s="868">
        <f>H22/$C22</f>
        <v>0.19153398565331287</v>
      </c>
      <c r="J22" s="895">
        <v>43645</v>
      </c>
      <c r="K22" s="868">
        <f>J22/$C22</f>
        <v>0.17808906697568896</v>
      </c>
      <c r="L22" s="896">
        <v>39993</v>
      </c>
      <c r="M22" s="870">
        <f>L22/$C22</f>
        <v>0.16318744542464725</v>
      </c>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row>
    <row r="23" spans="1:68" x14ac:dyDescent="0.25">
      <c r="A23" s="10"/>
      <c r="B23" s="884" t="s">
        <v>722</v>
      </c>
      <c r="C23" s="885">
        <v>44962</v>
      </c>
      <c r="D23" s="885">
        <v>10906</v>
      </c>
      <c r="E23" s="886">
        <f>D23/$C23</f>
        <v>0.24256038432454072</v>
      </c>
      <c r="F23" s="885">
        <v>9253</v>
      </c>
      <c r="G23" s="886">
        <f>F23/$C23</f>
        <v>0.20579600551576888</v>
      </c>
      <c r="H23" s="885">
        <v>8225</v>
      </c>
      <c r="I23" s="886">
        <f>H23/$C23</f>
        <v>0.18293225390329612</v>
      </c>
      <c r="J23" s="885">
        <v>9146</v>
      </c>
      <c r="K23" s="886">
        <f>J23/$C23</f>
        <v>0.20341621813976246</v>
      </c>
      <c r="L23" s="887">
        <v>7432</v>
      </c>
      <c r="M23" s="888">
        <f>L23/$C23</f>
        <v>0.16529513811663182</v>
      </c>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row>
    <row r="24" spans="1:68" x14ac:dyDescent="0.25">
      <c r="A24" s="399" t="s">
        <v>723</v>
      </c>
      <c r="B24" s="894" t="s">
        <v>684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row>
    <row r="25" spans="1:68" x14ac:dyDescent="0.25">
      <c r="A25" s="399" t="s">
        <v>724</v>
      </c>
      <c r="B25" s="897" t="s">
        <v>719</v>
      </c>
      <c r="C25" s="10"/>
      <c r="D25" s="37" t="s">
        <v>725</v>
      </c>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row>
    <row r="26" spans="1:68" x14ac:dyDescent="0.25">
      <c r="A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row>
    <row r="27" spans="1:68" x14ac:dyDescent="0.25">
      <c r="A27" s="10"/>
      <c r="B27" s="37"/>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row>
    <row r="28" spans="1:68" ht="30.75" customHeight="1" x14ac:dyDescent="0.25">
      <c r="A28" s="10"/>
      <c r="B28" s="966" t="s">
        <v>718</v>
      </c>
      <c r="C28" s="966"/>
      <c r="D28" s="966"/>
      <c r="E28" s="966"/>
      <c r="F28" s="966"/>
      <c r="G28" s="966"/>
      <c r="H28" s="966"/>
      <c r="I28" s="966"/>
      <c r="J28" s="966"/>
      <c r="K28" s="966"/>
      <c r="L28" s="966"/>
      <c r="M28" s="966"/>
      <c r="N28" s="966"/>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row>
    <row r="29" spans="1:68"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row>
    <row r="30" spans="1:68" ht="15" customHeight="1" x14ac:dyDescent="0.25">
      <c r="A30" s="10"/>
      <c r="B30" s="989" t="s">
        <v>60</v>
      </c>
      <c r="C30" s="976" t="s">
        <v>717</v>
      </c>
      <c r="D30" s="976" t="s">
        <v>790</v>
      </c>
      <c r="E30" s="976"/>
      <c r="F30" s="976"/>
      <c r="G30" s="976"/>
      <c r="H30" s="976"/>
      <c r="I30" s="976"/>
      <c r="J30" s="976"/>
      <c r="K30" s="976"/>
      <c r="L30" s="976"/>
      <c r="M30" s="980"/>
      <c r="N30" s="1101" t="s">
        <v>77</v>
      </c>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row>
    <row r="31" spans="1:68" x14ac:dyDescent="0.25">
      <c r="A31" s="10"/>
      <c r="B31" s="990"/>
      <c r="C31" s="977"/>
      <c r="D31" s="977" t="s">
        <v>676</v>
      </c>
      <c r="E31" s="977"/>
      <c r="F31" s="977">
        <v>2</v>
      </c>
      <c r="G31" s="977"/>
      <c r="H31" s="977">
        <v>3</v>
      </c>
      <c r="I31" s="977"/>
      <c r="J31" s="977">
        <v>4</v>
      </c>
      <c r="K31" s="977"/>
      <c r="L31" s="977" t="s">
        <v>677</v>
      </c>
      <c r="M31" s="992"/>
      <c r="N31" s="1102"/>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row>
    <row r="32" spans="1:68" ht="15" customHeight="1" x14ac:dyDescent="0.25">
      <c r="A32" s="10"/>
      <c r="B32" s="990"/>
      <c r="C32" s="179" t="s">
        <v>4</v>
      </c>
      <c r="D32" s="179" t="s">
        <v>5</v>
      </c>
      <c r="E32" s="179" t="s">
        <v>6</v>
      </c>
      <c r="F32" s="179" t="s">
        <v>5</v>
      </c>
      <c r="G32" s="179" t="s">
        <v>6</v>
      </c>
      <c r="H32" s="179" t="s">
        <v>5</v>
      </c>
      <c r="I32" s="179" t="s">
        <v>6</v>
      </c>
      <c r="J32" s="179" t="s">
        <v>5</v>
      </c>
      <c r="K32" s="179" t="s">
        <v>6</v>
      </c>
      <c r="L32" s="179" t="s">
        <v>5</v>
      </c>
      <c r="M32" s="417" t="s">
        <v>6</v>
      </c>
      <c r="N32" s="1103"/>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row>
    <row r="33" spans="1:68" x14ac:dyDescent="0.25">
      <c r="A33" s="10"/>
      <c r="B33" s="857" t="s">
        <v>7</v>
      </c>
      <c r="C33" s="858">
        <v>452</v>
      </c>
      <c r="D33" s="859">
        <v>180</v>
      </c>
      <c r="E33" s="523">
        <f>D33/$C33</f>
        <v>0.39823008849557523</v>
      </c>
      <c r="F33" s="859">
        <v>104</v>
      </c>
      <c r="G33" s="860">
        <f>F33/$C33</f>
        <v>0.23008849557522124</v>
      </c>
      <c r="H33" s="861">
        <v>55</v>
      </c>
      <c r="I33" s="860">
        <f>H33/$C33</f>
        <v>0.12168141592920353</v>
      </c>
      <c r="J33" s="862">
        <v>65</v>
      </c>
      <c r="K33" s="860">
        <f>J33/$C33</f>
        <v>0.14380530973451328</v>
      </c>
      <c r="L33" s="863">
        <v>48</v>
      </c>
      <c r="M33" s="864">
        <f>L33/$C33</f>
        <v>0.10619469026548672</v>
      </c>
      <c r="N33" s="865" t="s">
        <v>705</v>
      </c>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row>
    <row r="34" spans="1:68" x14ac:dyDescent="0.25">
      <c r="A34" s="10"/>
      <c r="B34" s="866" t="s">
        <v>8</v>
      </c>
      <c r="C34" s="867">
        <v>544</v>
      </c>
      <c r="D34" s="73">
        <v>228</v>
      </c>
      <c r="E34" s="513">
        <f>D34/$C34</f>
        <v>0.41911764705882354</v>
      </c>
      <c r="F34" s="73">
        <v>93</v>
      </c>
      <c r="G34" s="868">
        <f>F34/$C34</f>
        <v>0.17095588235294118</v>
      </c>
      <c r="H34" s="82">
        <v>79</v>
      </c>
      <c r="I34" s="868">
        <f>H34/$C34</f>
        <v>0.14522058823529413</v>
      </c>
      <c r="J34" s="869">
        <v>100</v>
      </c>
      <c r="K34" s="868">
        <f>J34/$C34</f>
        <v>0.18382352941176472</v>
      </c>
      <c r="L34" s="588">
        <v>44</v>
      </c>
      <c r="M34" s="870">
        <f>L34/$C34</f>
        <v>8.0882352941176475E-2</v>
      </c>
      <c r="N34" s="865" t="s">
        <v>705</v>
      </c>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row>
    <row r="35" spans="1:68" x14ac:dyDescent="0.25">
      <c r="A35" s="10"/>
      <c r="B35" s="866" t="s">
        <v>187</v>
      </c>
      <c r="C35" s="867">
        <v>594</v>
      </c>
      <c r="D35" s="73">
        <v>219</v>
      </c>
      <c r="E35" s="513">
        <f t="shared" ref="E35:G47" si="0">D35/$C35</f>
        <v>0.36868686868686867</v>
      </c>
      <c r="F35" s="73">
        <v>108</v>
      </c>
      <c r="G35" s="868">
        <f t="shared" si="0"/>
        <v>0.18181818181818182</v>
      </c>
      <c r="H35" s="82">
        <v>91</v>
      </c>
      <c r="I35" s="868">
        <f t="shared" ref="I35" si="1">H35/$C35</f>
        <v>0.1531986531986532</v>
      </c>
      <c r="J35" s="869">
        <v>105</v>
      </c>
      <c r="K35" s="868">
        <f t="shared" ref="K35" si="2">J35/$C35</f>
        <v>0.17676767676767677</v>
      </c>
      <c r="L35" s="588">
        <v>71</v>
      </c>
      <c r="M35" s="870">
        <f t="shared" ref="M35" si="3">L35/$C35</f>
        <v>0.11952861952861953</v>
      </c>
      <c r="N35" s="865" t="s">
        <v>705</v>
      </c>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row>
    <row r="36" spans="1:68" x14ac:dyDescent="0.25">
      <c r="A36" s="10"/>
      <c r="B36" s="866" t="s">
        <v>10</v>
      </c>
      <c r="C36" s="867">
        <v>578</v>
      </c>
      <c r="D36" s="73">
        <v>273</v>
      </c>
      <c r="E36" s="513">
        <f t="shared" si="0"/>
        <v>0.47231833910034604</v>
      </c>
      <c r="F36" s="73">
        <v>110</v>
      </c>
      <c r="G36" s="868">
        <f t="shared" si="0"/>
        <v>0.19031141868512111</v>
      </c>
      <c r="H36" s="82">
        <v>70</v>
      </c>
      <c r="I36" s="868">
        <f t="shared" ref="I36" si="4">H36/$C36</f>
        <v>0.12110726643598616</v>
      </c>
      <c r="J36" s="869">
        <v>69</v>
      </c>
      <c r="K36" s="868">
        <f t="shared" ref="K36" si="5">J36/$C36</f>
        <v>0.11937716262975778</v>
      </c>
      <c r="L36" s="588">
        <v>56</v>
      </c>
      <c r="M36" s="870">
        <f t="shared" ref="M36" si="6">L36/$C36</f>
        <v>9.6885813148788927E-2</v>
      </c>
      <c r="N36" s="865" t="s">
        <v>705</v>
      </c>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row>
    <row r="37" spans="1:68" x14ac:dyDescent="0.25">
      <c r="A37" s="10"/>
      <c r="B37" s="866" t="s">
        <v>11</v>
      </c>
      <c r="C37" s="867">
        <v>768</v>
      </c>
      <c r="D37" s="73">
        <v>275</v>
      </c>
      <c r="E37" s="513">
        <f t="shared" si="0"/>
        <v>0.35807291666666669</v>
      </c>
      <c r="F37" s="73">
        <v>163</v>
      </c>
      <c r="G37" s="868">
        <f t="shared" si="0"/>
        <v>0.21223958333333334</v>
      </c>
      <c r="H37" s="82">
        <v>120</v>
      </c>
      <c r="I37" s="868">
        <f t="shared" ref="I37" si="7">H37/$C37</f>
        <v>0.15625</v>
      </c>
      <c r="J37" s="869">
        <v>100</v>
      </c>
      <c r="K37" s="868">
        <f t="shared" ref="K37" si="8">J37/$C37</f>
        <v>0.13020833333333334</v>
      </c>
      <c r="L37" s="588">
        <v>110</v>
      </c>
      <c r="M37" s="870">
        <f t="shared" ref="M37" si="9">L37/$C37</f>
        <v>0.14322916666666666</v>
      </c>
      <c r="N37" s="865" t="s">
        <v>705</v>
      </c>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row>
    <row r="38" spans="1:68" x14ac:dyDescent="0.25">
      <c r="A38" s="10"/>
      <c r="B38" s="866" t="s">
        <v>12</v>
      </c>
      <c r="C38" s="867">
        <v>255</v>
      </c>
      <c r="D38" s="73">
        <v>99</v>
      </c>
      <c r="E38" s="513">
        <f t="shared" si="0"/>
        <v>0.38823529411764707</v>
      </c>
      <c r="F38" s="73">
        <v>56</v>
      </c>
      <c r="G38" s="868">
        <f t="shared" si="0"/>
        <v>0.2196078431372549</v>
      </c>
      <c r="H38" s="82">
        <v>46</v>
      </c>
      <c r="I38" s="868">
        <f t="shared" ref="I38" si="10">H38/$C38</f>
        <v>0.1803921568627451</v>
      </c>
      <c r="J38" s="869">
        <v>29</v>
      </c>
      <c r="K38" s="868">
        <f t="shared" ref="K38" si="11">J38/$C38</f>
        <v>0.11372549019607843</v>
      </c>
      <c r="L38" s="588">
        <v>25</v>
      </c>
      <c r="M38" s="870">
        <f t="shared" ref="M38" si="12">L38/$C38</f>
        <v>9.8039215686274508E-2</v>
      </c>
      <c r="N38" s="865" t="s">
        <v>705</v>
      </c>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row>
    <row r="39" spans="1:68" x14ac:dyDescent="0.25">
      <c r="A39" s="10"/>
      <c r="B39" s="866" t="s">
        <v>55</v>
      </c>
      <c r="C39" s="867">
        <v>444</v>
      </c>
      <c r="D39" s="73">
        <v>69</v>
      </c>
      <c r="E39" s="513">
        <f>D39/$C39</f>
        <v>0.1554054054054054</v>
      </c>
      <c r="F39" s="73">
        <v>86</v>
      </c>
      <c r="G39" s="868">
        <f>F39/$C39</f>
        <v>0.19369369369369369</v>
      </c>
      <c r="H39" s="82">
        <v>98</v>
      </c>
      <c r="I39" s="868">
        <f>H39/$C39</f>
        <v>0.22072072072072071</v>
      </c>
      <c r="J39" s="869">
        <v>99</v>
      </c>
      <c r="K39" s="868">
        <f>J39/$C39</f>
        <v>0.22297297297297297</v>
      </c>
      <c r="L39" s="588">
        <v>92</v>
      </c>
      <c r="M39" s="870">
        <f>L39/$C39</f>
        <v>0.2072072072072072</v>
      </c>
      <c r="N39" s="871" t="s">
        <v>706</v>
      </c>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row>
    <row r="40" spans="1:68" x14ac:dyDescent="0.25">
      <c r="A40" s="10"/>
      <c r="B40" s="866" t="s">
        <v>13</v>
      </c>
      <c r="C40" s="867">
        <v>933</v>
      </c>
      <c r="D40" s="73">
        <v>142</v>
      </c>
      <c r="E40" s="513">
        <f t="shared" si="0"/>
        <v>0.15219721329046088</v>
      </c>
      <c r="F40" s="73">
        <v>304</v>
      </c>
      <c r="G40" s="868">
        <f t="shared" si="0"/>
        <v>0.32583065380493031</v>
      </c>
      <c r="H40" s="82">
        <v>211</v>
      </c>
      <c r="I40" s="868">
        <f t="shared" ref="I40" si="13">H40/$C40</f>
        <v>0.22615219721329047</v>
      </c>
      <c r="J40" s="869">
        <v>163</v>
      </c>
      <c r="K40" s="868">
        <f t="shared" ref="K40" si="14">J40/$C40</f>
        <v>0.17470525187566988</v>
      </c>
      <c r="L40" s="588">
        <v>113</v>
      </c>
      <c r="M40" s="870">
        <f t="shared" ref="M40" si="15">L40/$C40</f>
        <v>0.12111468381564845</v>
      </c>
      <c r="N40" s="871" t="s">
        <v>706</v>
      </c>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row>
    <row r="41" spans="1:68" x14ac:dyDescent="0.25">
      <c r="A41" s="10"/>
      <c r="B41" s="866" t="s">
        <v>56</v>
      </c>
      <c r="C41" s="867">
        <v>632</v>
      </c>
      <c r="D41" s="73">
        <v>69</v>
      </c>
      <c r="E41" s="513">
        <f t="shared" si="0"/>
        <v>0.10917721518987342</v>
      </c>
      <c r="F41" s="73">
        <v>111</v>
      </c>
      <c r="G41" s="868">
        <f t="shared" si="0"/>
        <v>0.17563291139240506</v>
      </c>
      <c r="H41" s="82">
        <v>137</v>
      </c>
      <c r="I41" s="868">
        <f t="shared" ref="I41" si="16">H41/$C41</f>
        <v>0.21677215189873417</v>
      </c>
      <c r="J41" s="869">
        <v>123</v>
      </c>
      <c r="K41" s="868">
        <f t="shared" ref="K41" si="17">J41/$C41</f>
        <v>0.19462025316455697</v>
      </c>
      <c r="L41" s="588">
        <v>192</v>
      </c>
      <c r="M41" s="870">
        <f t="shared" ref="M41" si="18">L41/$C41</f>
        <v>0.30379746835443039</v>
      </c>
      <c r="N41" s="871" t="s">
        <v>706</v>
      </c>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row>
    <row r="42" spans="1:68" x14ac:dyDescent="0.25">
      <c r="A42" s="10"/>
      <c r="B42" s="866" t="s">
        <v>679</v>
      </c>
      <c r="C42" s="867">
        <v>310</v>
      </c>
      <c r="D42" s="73">
        <v>101</v>
      </c>
      <c r="E42" s="513">
        <f t="shared" si="0"/>
        <v>0.32580645161290323</v>
      </c>
      <c r="F42" s="73">
        <v>81</v>
      </c>
      <c r="G42" s="868">
        <f t="shared" si="0"/>
        <v>0.26129032258064516</v>
      </c>
      <c r="H42" s="82">
        <v>47</v>
      </c>
      <c r="I42" s="868">
        <f t="shared" ref="I42" si="19">H42/$C42</f>
        <v>0.15161290322580645</v>
      </c>
      <c r="J42" s="869">
        <v>36</v>
      </c>
      <c r="K42" s="868">
        <f t="shared" ref="K42" si="20">J42/$C42</f>
        <v>0.11612903225806452</v>
      </c>
      <c r="L42" s="588">
        <v>45</v>
      </c>
      <c r="M42" s="870">
        <f t="shared" ref="M42" si="21">L42/$C42</f>
        <v>0.14516129032258066</v>
      </c>
      <c r="N42" s="872" t="s">
        <v>707</v>
      </c>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row>
    <row r="43" spans="1:68" x14ac:dyDescent="0.25">
      <c r="A43" s="10"/>
      <c r="B43" s="866" t="s">
        <v>58</v>
      </c>
      <c r="C43" s="867">
        <v>491</v>
      </c>
      <c r="D43" s="73">
        <v>77</v>
      </c>
      <c r="E43" s="513">
        <f t="shared" si="0"/>
        <v>0.15682281059063136</v>
      </c>
      <c r="F43" s="73">
        <v>87</v>
      </c>
      <c r="G43" s="868">
        <f t="shared" si="0"/>
        <v>0.17718940936863545</v>
      </c>
      <c r="H43" s="82">
        <v>132</v>
      </c>
      <c r="I43" s="868">
        <f t="shared" ref="I43" si="22">H43/$C43</f>
        <v>0.26883910386965376</v>
      </c>
      <c r="J43" s="869">
        <v>113</v>
      </c>
      <c r="K43" s="868">
        <f t="shared" ref="K43" si="23">J43/$C43</f>
        <v>0.23014256619144602</v>
      </c>
      <c r="L43" s="588">
        <v>82</v>
      </c>
      <c r="M43" s="870">
        <f t="shared" ref="M43" si="24">L43/$C43</f>
        <v>0.16700610997963339</v>
      </c>
      <c r="N43" s="871" t="s">
        <v>706</v>
      </c>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row>
    <row r="44" spans="1:68" x14ac:dyDescent="0.25">
      <c r="A44" s="10"/>
      <c r="B44" s="866" t="s">
        <v>59</v>
      </c>
      <c r="C44" s="867">
        <v>944</v>
      </c>
      <c r="D44" s="73">
        <v>118</v>
      </c>
      <c r="E44" s="513">
        <f t="shared" si="0"/>
        <v>0.125</v>
      </c>
      <c r="F44" s="73">
        <v>202</v>
      </c>
      <c r="G44" s="868">
        <f t="shared" si="0"/>
        <v>0.21398305084745764</v>
      </c>
      <c r="H44" s="82">
        <v>204</v>
      </c>
      <c r="I44" s="868">
        <f t="shared" ref="I44" si="25">H44/$C44</f>
        <v>0.21610169491525424</v>
      </c>
      <c r="J44" s="869">
        <v>210</v>
      </c>
      <c r="K44" s="868">
        <f t="shared" ref="K44" si="26">J44/$C44</f>
        <v>0.22245762711864406</v>
      </c>
      <c r="L44" s="588">
        <v>210</v>
      </c>
      <c r="M44" s="870">
        <f t="shared" ref="M44" si="27">L44/$C44</f>
        <v>0.22245762711864406</v>
      </c>
      <c r="N44" s="871" t="s">
        <v>706</v>
      </c>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row>
    <row r="45" spans="1:68" x14ac:dyDescent="0.25">
      <c r="A45" s="10"/>
      <c r="B45" s="866" t="s">
        <v>678</v>
      </c>
      <c r="C45" s="867">
        <v>318</v>
      </c>
      <c r="D45" s="73">
        <v>69</v>
      </c>
      <c r="E45" s="513">
        <f t="shared" si="0"/>
        <v>0.21698113207547171</v>
      </c>
      <c r="F45" s="73">
        <v>58</v>
      </c>
      <c r="G45" s="868">
        <f t="shared" si="0"/>
        <v>0.18238993710691823</v>
      </c>
      <c r="H45" s="82">
        <v>60</v>
      </c>
      <c r="I45" s="868">
        <f t="shared" ref="I45" si="28">H45/$C45</f>
        <v>0.18867924528301888</v>
      </c>
      <c r="J45" s="869">
        <v>66</v>
      </c>
      <c r="K45" s="868">
        <f t="shared" ref="K45" si="29">J45/$C45</f>
        <v>0.20754716981132076</v>
      </c>
      <c r="L45" s="588">
        <v>65</v>
      </c>
      <c r="M45" s="870">
        <f t="shared" ref="M45" si="30">L45/$C45</f>
        <v>0.20440251572327045</v>
      </c>
      <c r="N45" s="873"/>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row>
    <row r="46" spans="1:68" x14ac:dyDescent="0.25">
      <c r="A46" s="10"/>
      <c r="B46" s="866" t="s">
        <v>541</v>
      </c>
      <c r="C46" s="867">
        <v>127</v>
      </c>
      <c r="D46" s="73">
        <v>39</v>
      </c>
      <c r="E46" s="513">
        <f t="shared" si="0"/>
        <v>0.30708661417322836</v>
      </c>
      <c r="F46" s="73">
        <v>21</v>
      </c>
      <c r="G46" s="868">
        <f t="shared" si="0"/>
        <v>0.16535433070866143</v>
      </c>
      <c r="H46" s="82">
        <v>21</v>
      </c>
      <c r="I46" s="868">
        <f t="shared" ref="I46" si="31">H46/$C46</f>
        <v>0.16535433070866143</v>
      </c>
      <c r="J46" s="869">
        <v>26</v>
      </c>
      <c r="K46" s="868">
        <f t="shared" ref="K46" si="32">J46/$C46</f>
        <v>0.20472440944881889</v>
      </c>
      <c r="L46" s="588">
        <v>20</v>
      </c>
      <c r="M46" s="870">
        <f t="shared" ref="M46" si="33">L46/$C46</f>
        <v>0.15748031496062992</v>
      </c>
      <c r="N46" s="874"/>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row>
    <row r="47" spans="1:68" x14ac:dyDescent="0.25">
      <c r="A47" s="10"/>
      <c r="B47" s="875" t="s">
        <v>75</v>
      </c>
      <c r="C47" s="610">
        <f>SUM(C33:C46)</f>
        <v>7390</v>
      </c>
      <c r="D47" s="610">
        <f>SUM(D33:D46)</f>
        <v>1958</v>
      </c>
      <c r="E47" s="889">
        <f t="shared" si="0"/>
        <v>0.26495263870094721</v>
      </c>
      <c r="F47" s="610">
        <f>SUM(F33:F46)</f>
        <v>1584</v>
      </c>
      <c r="G47" s="876">
        <f t="shared" si="0"/>
        <v>0.21434370771312586</v>
      </c>
      <c r="H47" s="610">
        <f>SUM(H33:H46)</f>
        <v>1371</v>
      </c>
      <c r="I47" s="876">
        <f t="shared" ref="I47" si="34">H47/$C47</f>
        <v>0.1855209742895805</v>
      </c>
      <c r="J47" s="610">
        <f>SUM(J33:J46)</f>
        <v>1304</v>
      </c>
      <c r="K47" s="876">
        <f t="shared" ref="K47" si="35">J47/$C47</f>
        <v>0.17645466847090663</v>
      </c>
      <c r="L47" s="610">
        <f>SUM(L33:L46)</f>
        <v>1173</v>
      </c>
      <c r="M47" s="877">
        <f t="shared" ref="M47" si="36">L47/$C47</f>
        <v>0.15872801082543977</v>
      </c>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row>
    <row r="48" spans="1:68" ht="30" customHeight="1" x14ac:dyDescent="0.25">
      <c r="A48" s="10"/>
      <c r="B48" s="1104" t="s">
        <v>726</v>
      </c>
      <c r="C48" s="1104"/>
      <c r="D48" s="1104"/>
      <c r="E48" s="1104"/>
      <c r="F48" s="1104"/>
      <c r="G48" s="1104"/>
      <c r="H48" s="1104"/>
      <c r="I48" s="1104"/>
      <c r="J48" s="1104"/>
      <c r="K48" s="1104"/>
      <c r="L48" s="1104"/>
      <c r="M48" s="1104"/>
      <c r="N48" s="10"/>
      <c r="O48" s="10"/>
      <c r="P48" s="762"/>
      <c r="Q48" s="762"/>
      <c r="R48" s="762"/>
      <c r="S48" s="762"/>
      <c r="T48" s="762"/>
      <c r="U48" s="762"/>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row>
    <row r="49" spans="1:68" x14ac:dyDescent="0.25">
      <c r="A49" s="10"/>
      <c r="B49" s="90" t="s">
        <v>658</v>
      </c>
      <c r="C49" s="69"/>
      <c r="D49" s="892"/>
      <c r="E49" s="892"/>
      <c r="F49" s="892"/>
      <c r="G49" s="892"/>
      <c r="H49" s="892"/>
      <c r="I49" s="892"/>
      <c r="J49" s="892"/>
      <c r="K49" s="892"/>
      <c r="L49" s="892"/>
      <c r="M49" s="892"/>
      <c r="N49" s="10"/>
      <c r="O49" s="10"/>
      <c r="P49" s="762"/>
      <c r="Q49" s="762"/>
      <c r="R49" s="762"/>
      <c r="S49" s="762"/>
      <c r="T49" s="762"/>
      <c r="U49" s="762"/>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row>
    <row r="50" spans="1:68" x14ac:dyDescent="0.25">
      <c r="A50" s="10"/>
      <c r="B50" s="801" t="s">
        <v>664</v>
      </c>
      <c r="C50" s="69" t="s">
        <v>663</v>
      </c>
      <c r="D50" s="892"/>
      <c r="E50" s="892"/>
      <c r="F50" s="892"/>
      <c r="G50" s="892"/>
      <c r="H50" s="892"/>
      <c r="I50" s="892"/>
      <c r="J50" s="892"/>
      <c r="K50" s="892"/>
      <c r="L50" s="892"/>
      <c r="M50" s="892"/>
      <c r="N50" s="10"/>
      <c r="O50" s="10"/>
      <c r="P50" s="762"/>
      <c r="Q50" s="762"/>
      <c r="R50" s="762"/>
      <c r="S50" s="762"/>
      <c r="T50" s="762"/>
      <c r="U50" s="762"/>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row>
    <row r="51" spans="1:68" x14ac:dyDescent="0.25">
      <c r="A51" s="10"/>
      <c r="B51" s="802" t="s">
        <v>665</v>
      </c>
      <c r="C51" s="69" t="s">
        <v>662</v>
      </c>
      <c r="D51" s="892"/>
      <c r="E51" s="892"/>
      <c r="F51" s="892"/>
      <c r="G51" s="892"/>
      <c r="H51" s="892"/>
      <c r="I51" s="892"/>
      <c r="J51" s="892"/>
      <c r="K51" s="892"/>
      <c r="L51" s="892"/>
      <c r="M51" s="892"/>
      <c r="N51" s="10"/>
      <c r="O51" s="10"/>
      <c r="P51" s="762"/>
      <c r="Q51" s="762"/>
      <c r="R51" s="762"/>
      <c r="S51" s="762"/>
      <c r="T51" s="762"/>
      <c r="U51" s="762"/>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row>
    <row r="52" spans="1:68" x14ac:dyDescent="0.25">
      <c r="A52" s="10"/>
      <c r="B52" s="890"/>
      <c r="C52" s="69"/>
      <c r="D52" s="892"/>
      <c r="E52" s="892"/>
      <c r="F52" s="892"/>
      <c r="G52" s="892"/>
      <c r="H52" s="892"/>
      <c r="I52" s="892"/>
      <c r="J52" s="892"/>
      <c r="K52" s="892"/>
      <c r="L52" s="892"/>
      <c r="M52" s="892"/>
      <c r="N52" s="10"/>
      <c r="O52" s="10"/>
      <c r="P52" s="762"/>
      <c r="Q52" s="762"/>
      <c r="R52" s="762"/>
      <c r="S52" s="762"/>
      <c r="T52" s="762"/>
      <c r="U52" s="762"/>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row>
    <row r="53" spans="1:68" x14ac:dyDescent="0.25">
      <c r="A53" s="10"/>
      <c r="B53" s="890"/>
      <c r="C53" s="890"/>
      <c r="D53" s="890"/>
      <c r="E53" s="890"/>
      <c r="F53" s="890"/>
      <c r="G53" s="890"/>
      <c r="H53" s="890"/>
      <c r="I53" s="890"/>
      <c r="J53" s="890"/>
      <c r="K53" s="890"/>
      <c r="L53" s="890"/>
      <c r="M53" s="890"/>
      <c r="N53" s="10"/>
      <c r="O53" s="10"/>
      <c r="P53" s="762"/>
      <c r="Q53" s="762"/>
      <c r="R53" s="762"/>
      <c r="S53" s="762"/>
      <c r="T53" s="762"/>
      <c r="U53" s="762"/>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row>
    <row r="54" spans="1:68" ht="31.5" customHeight="1" x14ac:dyDescent="0.25">
      <c r="A54" s="10"/>
      <c r="B54" s="966" t="s">
        <v>793</v>
      </c>
      <c r="C54" s="966"/>
      <c r="D54" s="966"/>
      <c r="E54" s="966"/>
      <c r="F54" s="966"/>
      <c r="G54" s="966"/>
      <c r="H54" s="966"/>
      <c r="I54" s="966"/>
      <c r="J54" s="966"/>
      <c r="K54" s="966"/>
      <c r="L54" s="966"/>
      <c r="M54" s="966"/>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row>
    <row r="55" spans="1:6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row>
    <row r="56" spans="1:68" ht="15" customHeight="1" x14ac:dyDescent="0.25">
      <c r="A56" s="10"/>
      <c r="B56" s="989" t="s">
        <v>25</v>
      </c>
      <c r="C56" s="976" t="s">
        <v>717</v>
      </c>
      <c r="D56" s="976" t="s">
        <v>790</v>
      </c>
      <c r="E56" s="976"/>
      <c r="F56" s="976"/>
      <c r="G56" s="976"/>
      <c r="H56" s="976"/>
      <c r="I56" s="976"/>
      <c r="J56" s="976"/>
      <c r="K56" s="976"/>
      <c r="L56" s="976"/>
      <c r="M56" s="98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row>
    <row r="57" spans="1:68" ht="15" customHeight="1" x14ac:dyDescent="0.25">
      <c r="A57" s="10"/>
      <c r="B57" s="990"/>
      <c r="C57" s="977"/>
      <c r="D57" s="977" t="s">
        <v>676</v>
      </c>
      <c r="E57" s="977"/>
      <c r="F57" s="977">
        <v>2</v>
      </c>
      <c r="G57" s="977"/>
      <c r="H57" s="977">
        <v>3</v>
      </c>
      <c r="I57" s="977"/>
      <c r="J57" s="977">
        <v>4</v>
      </c>
      <c r="K57" s="977"/>
      <c r="L57" s="977" t="s">
        <v>677</v>
      </c>
      <c r="M57" s="992"/>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row>
    <row r="58" spans="1:68" x14ac:dyDescent="0.25">
      <c r="A58" s="10"/>
      <c r="B58" s="990"/>
      <c r="C58" s="179" t="s">
        <v>4</v>
      </c>
      <c r="D58" s="179" t="s">
        <v>5</v>
      </c>
      <c r="E58" s="179" t="s">
        <v>6</v>
      </c>
      <c r="F58" s="179" t="s">
        <v>5</v>
      </c>
      <c r="G58" s="179" t="s">
        <v>6</v>
      </c>
      <c r="H58" s="179" t="s">
        <v>5</v>
      </c>
      <c r="I58" s="179" t="s">
        <v>6</v>
      </c>
      <c r="J58" s="179" t="s">
        <v>5</v>
      </c>
      <c r="K58" s="179" t="s">
        <v>6</v>
      </c>
      <c r="L58" s="179" t="s">
        <v>5</v>
      </c>
      <c r="M58" s="417" t="s">
        <v>6</v>
      </c>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row>
    <row r="59" spans="1:68" x14ac:dyDescent="0.25">
      <c r="A59" s="10"/>
      <c r="B59" s="857" t="s">
        <v>263</v>
      </c>
      <c r="C59" s="858">
        <v>1590</v>
      </c>
      <c r="D59" s="859">
        <v>412</v>
      </c>
      <c r="E59" s="860">
        <f>D59/$C59</f>
        <v>0.25911949685534591</v>
      </c>
      <c r="F59" s="859">
        <v>331</v>
      </c>
      <c r="G59" s="860">
        <f>F59/$C59</f>
        <v>0.20817610062893083</v>
      </c>
      <c r="H59" s="861">
        <v>324</v>
      </c>
      <c r="I59" s="860">
        <f>H59/$C59</f>
        <v>0.20377358490566039</v>
      </c>
      <c r="J59" s="862">
        <v>261</v>
      </c>
      <c r="K59" s="860">
        <f>J59/$C59</f>
        <v>0.16415094339622641</v>
      </c>
      <c r="L59" s="863">
        <v>262</v>
      </c>
      <c r="M59" s="864">
        <f>L59/$C59</f>
        <v>0.16477987421383647</v>
      </c>
      <c r="N59" s="10"/>
      <c r="O59" s="90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row>
    <row r="60" spans="1:68" x14ac:dyDescent="0.25">
      <c r="A60" s="10"/>
      <c r="B60" s="866" t="s">
        <v>264</v>
      </c>
      <c r="C60" s="867">
        <v>2734</v>
      </c>
      <c r="D60" s="73">
        <v>709</v>
      </c>
      <c r="E60" s="868">
        <f>D60/$C60</f>
        <v>0.25932699341623994</v>
      </c>
      <c r="F60" s="73">
        <v>608</v>
      </c>
      <c r="G60" s="868">
        <f>F60/$C60</f>
        <v>0.22238478419897587</v>
      </c>
      <c r="H60" s="82">
        <v>511</v>
      </c>
      <c r="I60" s="868">
        <f>H60/$C60</f>
        <v>0.1869056327724945</v>
      </c>
      <c r="J60" s="869">
        <v>478</v>
      </c>
      <c r="K60" s="868">
        <f>J60/$C60</f>
        <v>0.17483540599853695</v>
      </c>
      <c r="L60" s="588">
        <v>428</v>
      </c>
      <c r="M60" s="870">
        <f>L60/$C60</f>
        <v>0.15654718361375275</v>
      </c>
      <c r="N60" s="10"/>
      <c r="O60" s="10"/>
      <c r="P60" s="10"/>
      <c r="Q60" s="10"/>
      <c r="R60" s="10"/>
      <c r="S60" s="10"/>
      <c r="T60" s="10"/>
      <c r="U60" s="762"/>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row>
    <row r="61" spans="1:68" x14ac:dyDescent="0.25">
      <c r="A61" s="10"/>
      <c r="B61" s="866" t="s">
        <v>107</v>
      </c>
      <c r="C61" s="867">
        <v>1412</v>
      </c>
      <c r="D61" s="73">
        <v>402</v>
      </c>
      <c r="E61" s="868">
        <f t="shared" ref="E61:E63" si="37">D61/$C61</f>
        <v>0.2847025495750708</v>
      </c>
      <c r="F61" s="73">
        <v>282</v>
      </c>
      <c r="G61" s="868">
        <f t="shared" ref="G61:G63" si="38">F61/$C61</f>
        <v>0.19971671388101983</v>
      </c>
      <c r="H61" s="82">
        <v>235</v>
      </c>
      <c r="I61" s="868">
        <f t="shared" ref="I61:I63" si="39">H61/$C61</f>
        <v>0.16643059490084985</v>
      </c>
      <c r="J61" s="869">
        <v>269</v>
      </c>
      <c r="K61" s="868">
        <f t="shared" ref="K61:K63" si="40">J61/$C61</f>
        <v>0.19050991501416431</v>
      </c>
      <c r="L61" s="588">
        <v>224</v>
      </c>
      <c r="M61" s="870">
        <f t="shared" ref="M61:M63" si="41">L61/$C61</f>
        <v>0.15864022662889518</v>
      </c>
      <c r="N61" s="10"/>
      <c r="O61" s="10"/>
      <c r="P61" s="10"/>
      <c r="Q61" s="10"/>
      <c r="R61" s="10"/>
      <c r="S61" s="10"/>
      <c r="T61" s="10"/>
      <c r="U61" s="762"/>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row>
    <row r="62" spans="1:68" x14ac:dyDescent="0.25">
      <c r="A62" s="10"/>
      <c r="B62" s="866" t="s">
        <v>108</v>
      </c>
      <c r="C62" s="867">
        <v>638</v>
      </c>
      <c r="D62" s="73">
        <v>170</v>
      </c>
      <c r="E62" s="868">
        <f t="shared" si="37"/>
        <v>0.2664576802507837</v>
      </c>
      <c r="F62" s="73">
        <v>155</v>
      </c>
      <c r="G62" s="868">
        <f t="shared" si="38"/>
        <v>0.24294670846394983</v>
      </c>
      <c r="H62" s="82">
        <v>113</v>
      </c>
      <c r="I62" s="868">
        <f t="shared" si="39"/>
        <v>0.17711598746081506</v>
      </c>
      <c r="J62" s="869">
        <v>109</v>
      </c>
      <c r="K62" s="868">
        <f t="shared" si="40"/>
        <v>0.17084639498432602</v>
      </c>
      <c r="L62" s="588">
        <v>91</v>
      </c>
      <c r="M62" s="870">
        <f t="shared" si="41"/>
        <v>0.14263322884012539</v>
      </c>
      <c r="N62" s="10"/>
      <c r="O62" s="10"/>
      <c r="P62" s="10"/>
      <c r="Q62" s="10"/>
      <c r="R62" s="10"/>
      <c r="S62" s="10"/>
      <c r="T62" s="10"/>
      <c r="U62" s="762"/>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row>
    <row r="63" spans="1:68" x14ac:dyDescent="0.25">
      <c r="A63" s="10"/>
      <c r="B63" s="878" t="s">
        <v>683</v>
      </c>
      <c r="C63" s="879">
        <f>SUM(C59:C62)</f>
        <v>6374</v>
      </c>
      <c r="D63" s="879">
        <f>SUM(D59:D62)</f>
        <v>1693</v>
      </c>
      <c r="E63" s="880">
        <f t="shared" si="37"/>
        <v>0.26561029181048007</v>
      </c>
      <c r="F63" s="879">
        <f>SUM(F59:F62)</f>
        <v>1376</v>
      </c>
      <c r="G63" s="880">
        <f t="shared" si="38"/>
        <v>0.21587700031377471</v>
      </c>
      <c r="H63" s="879">
        <f>SUM(H59:H62)</f>
        <v>1183</v>
      </c>
      <c r="I63" s="880">
        <f t="shared" si="39"/>
        <v>0.18559774082208974</v>
      </c>
      <c r="J63" s="879">
        <f>SUM(J59:J62)</f>
        <v>1117</v>
      </c>
      <c r="K63" s="880">
        <f t="shared" si="40"/>
        <v>0.17524317540006276</v>
      </c>
      <c r="L63" s="879">
        <f>SUM(L59:L62)</f>
        <v>1005</v>
      </c>
      <c r="M63" s="881">
        <f t="shared" si="41"/>
        <v>0.15767179165359271</v>
      </c>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row>
    <row r="64" spans="1:68" x14ac:dyDescent="0.25">
      <c r="A64" s="10"/>
      <c r="B64" s="899" t="s">
        <v>727</v>
      </c>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row>
    <row r="65" spans="1:68" x14ac:dyDescent="0.25">
      <c r="A65" s="10"/>
      <c r="C65" s="90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row>
    <row r="66" spans="1:68" ht="15.75" x14ac:dyDescent="0.25">
      <c r="A66" s="10"/>
      <c r="B66" s="966" t="s">
        <v>794</v>
      </c>
      <c r="C66" s="966"/>
      <c r="D66" s="966"/>
      <c r="E66" s="966"/>
      <c r="F66" s="966"/>
      <c r="G66" s="966"/>
      <c r="H66" s="966"/>
      <c r="I66" s="966"/>
      <c r="J66" s="966"/>
      <c r="K66" s="966"/>
      <c r="L66" s="966"/>
      <c r="M66" s="966"/>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row>
    <row r="67" spans="1:68"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row>
    <row r="68" spans="1:68" x14ac:dyDescent="0.25">
      <c r="A68" s="10"/>
      <c r="B68" s="989" t="s">
        <v>680</v>
      </c>
      <c r="C68" s="976" t="s">
        <v>790</v>
      </c>
      <c r="D68" s="976"/>
      <c r="E68" s="976"/>
      <c r="F68" s="976"/>
      <c r="G68" s="976"/>
      <c r="H68" s="976"/>
      <c r="I68" s="976"/>
      <c r="J68" s="976"/>
      <c r="K68" s="976"/>
      <c r="L68" s="98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row>
    <row r="69" spans="1:68" x14ac:dyDescent="0.25">
      <c r="A69" s="10"/>
      <c r="B69" s="965"/>
      <c r="C69" s="977" t="s">
        <v>676</v>
      </c>
      <c r="D69" s="977"/>
      <c r="E69" s="977">
        <v>2</v>
      </c>
      <c r="F69" s="977"/>
      <c r="G69" s="977">
        <v>3</v>
      </c>
      <c r="H69" s="977"/>
      <c r="I69" s="977">
        <v>4</v>
      </c>
      <c r="J69" s="977"/>
      <c r="K69" s="977" t="s">
        <v>677</v>
      </c>
      <c r="L69" s="992"/>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row>
    <row r="70" spans="1:68" x14ac:dyDescent="0.25">
      <c r="A70" s="10"/>
      <c r="B70" s="857" t="s">
        <v>708</v>
      </c>
      <c r="C70" s="1115" t="s">
        <v>685</v>
      </c>
      <c r="D70" s="1115"/>
      <c r="E70" s="1115" t="s">
        <v>689</v>
      </c>
      <c r="F70" s="1115"/>
      <c r="G70" s="1116" t="s">
        <v>693</v>
      </c>
      <c r="H70" s="1116"/>
      <c r="I70" s="1117" t="s">
        <v>697</v>
      </c>
      <c r="J70" s="1117"/>
      <c r="K70" s="1118" t="s">
        <v>701</v>
      </c>
      <c r="L70" s="1119"/>
      <c r="M70" s="10"/>
      <c r="N70" s="24"/>
      <c r="O70" s="24"/>
      <c r="P70" s="24"/>
      <c r="Q70" s="24"/>
      <c r="R70" s="24"/>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row>
    <row r="71" spans="1:68" x14ac:dyDescent="0.25">
      <c r="A71" s="10"/>
      <c r="B71" s="866" t="s">
        <v>709</v>
      </c>
      <c r="C71" s="1110" t="s">
        <v>686</v>
      </c>
      <c r="D71" s="1110"/>
      <c r="E71" s="1110" t="s">
        <v>690</v>
      </c>
      <c r="F71" s="1110"/>
      <c r="G71" s="1111" t="s">
        <v>694</v>
      </c>
      <c r="H71" s="1111"/>
      <c r="I71" s="1112" t="s">
        <v>698</v>
      </c>
      <c r="J71" s="1112"/>
      <c r="K71" s="1113" t="s">
        <v>702</v>
      </c>
      <c r="L71" s="1114"/>
      <c r="M71" s="10"/>
      <c r="N71" s="24"/>
      <c r="O71" s="24"/>
      <c r="P71" s="24"/>
      <c r="Q71" s="24"/>
      <c r="R71" s="24"/>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row>
    <row r="72" spans="1:68" x14ac:dyDescent="0.25">
      <c r="A72" s="10"/>
      <c r="B72" s="866" t="s">
        <v>710</v>
      </c>
      <c r="C72" s="1110" t="s">
        <v>688</v>
      </c>
      <c r="D72" s="1110"/>
      <c r="E72" s="1110" t="s">
        <v>692</v>
      </c>
      <c r="F72" s="1110"/>
      <c r="G72" s="1111" t="s">
        <v>696</v>
      </c>
      <c r="H72" s="1111"/>
      <c r="I72" s="1112" t="s">
        <v>700</v>
      </c>
      <c r="J72" s="1112"/>
      <c r="K72" s="1113" t="s">
        <v>704</v>
      </c>
      <c r="L72" s="1114"/>
      <c r="M72" s="10"/>
      <c r="N72" s="24"/>
      <c r="O72" s="24"/>
      <c r="P72" s="24"/>
      <c r="Q72" s="24"/>
      <c r="R72" s="24"/>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row>
    <row r="73" spans="1:68" x14ac:dyDescent="0.25">
      <c r="A73" s="10"/>
      <c r="B73" s="884" t="s">
        <v>711</v>
      </c>
      <c r="C73" s="1105" t="s">
        <v>687</v>
      </c>
      <c r="D73" s="1105"/>
      <c r="E73" s="1105" t="s">
        <v>691</v>
      </c>
      <c r="F73" s="1105"/>
      <c r="G73" s="1106" t="s">
        <v>695</v>
      </c>
      <c r="H73" s="1106"/>
      <c r="I73" s="1107" t="s">
        <v>699</v>
      </c>
      <c r="J73" s="1107"/>
      <c r="K73" s="1108" t="s">
        <v>703</v>
      </c>
      <c r="L73" s="1109"/>
      <c r="M73" s="10"/>
      <c r="N73" s="24"/>
      <c r="O73" s="24"/>
      <c r="P73" s="24"/>
      <c r="Q73" s="24"/>
      <c r="R73" s="24"/>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row>
    <row r="74" spans="1:68" x14ac:dyDescent="0.25">
      <c r="A74" s="10"/>
      <c r="B74" s="893" t="s">
        <v>713</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row>
    <row r="75" spans="1:68" x14ac:dyDescent="0.25">
      <c r="A75" s="10"/>
      <c r="B75" s="893" t="s">
        <v>714</v>
      </c>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row>
    <row r="76" spans="1:68" x14ac:dyDescent="0.25">
      <c r="A76" s="10"/>
      <c r="B76" s="891" t="s">
        <v>712</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row>
    <row r="77" spans="1:68" x14ac:dyDescent="0.25">
      <c r="A77" s="10"/>
      <c r="B77" s="893" t="s">
        <v>715</v>
      </c>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row>
    <row r="78" spans="1:68" x14ac:dyDescent="0.25">
      <c r="A78" s="10"/>
      <c r="B78" s="10"/>
      <c r="C78" s="1120"/>
      <c r="D78" s="1120"/>
      <c r="E78" s="1120"/>
      <c r="F78" s="1120"/>
      <c r="G78" s="1120"/>
      <c r="H78" s="1120"/>
      <c r="I78" s="1120"/>
      <c r="J78" s="1120"/>
      <c r="K78" s="1120"/>
      <c r="L78" s="112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row>
    <row r="79" spans="1:68" x14ac:dyDescent="0.25">
      <c r="A79" s="10"/>
      <c r="B79" s="10"/>
      <c r="C79" s="10"/>
      <c r="D79" s="10"/>
      <c r="E79" s="10"/>
      <c r="F79" s="10"/>
      <c r="G79" s="10"/>
      <c r="H79" s="10"/>
      <c r="I79" s="10"/>
      <c r="J79" s="10"/>
      <c r="K79" s="10"/>
      <c r="L79" s="10"/>
      <c r="M79" s="10"/>
      <c r="N79" s="10"/>
      <c r="O79" s="10"/>
      <c r="P79" s="762"/>
      <c r="Q79" s="762"/>
      <c r="R79" s="762"/>
      <c r="S79" s="762"/>
      <c r="T79" s="762"/>
      <c r="U79" s="762"/>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row>
    <row r="80" spans="1:68"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row>
    <row r="81" spans="1:68"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row>
    <row r="82" spans="1:68"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row>
    <row r="83" spans="1:68"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row>
    <row r="84" spans="1:68"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row>
    <row r="85" spans="1:68"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row>
    <row r="86" spans="1:68"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row>
    <row r="87" spans="1:68"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row>
    <row r="88" spans="1:68"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row>
    <row r="89" spans="1:68"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row>
    <row r="90" spans="1:68"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row>
    <row r="91" spans="1:68"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row>
    <row r="92" spans="1:68"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row>
    <row r="93" spans="1:68"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row>
    <row r="94" spans="1:68" x14ac:dyDescent="0.25">
      <c r="A94" s="10"/>
    </row>
  </sheetData>
  <mergeCells count="72">
    <mergeCell ref="B3:M3"/>
    <mergeCell ref="B66:M66"/>
    <mergeCell ref="B18:B20"/>
    <mergeCell ref="D18:M18"/>
    <mergeCell ref="D19:E19"/>
    <mergeCell ref="F19:G19"/>
    <mergeCell ref="H19:I19"/>
    <mergeCell ref="J19:K19"/>
    <mergeCell ref="L19:M19"/>
    <mergeCell ref="F57:G57"/>
    <mergeCell ref="H57:I57"/>
    <mergeCell ref="J57:K57"/>
    <mergeCell ref="L57:M57"/>
    <mergeCell ref="J6:K6"/>
    <mergeCell ref="B16:M16"/>
    <mergeCell ref="L6:M6"/>
    <mergeCell ref="B28:N28"/>
    <mergeCell ref="C30:C31"/>
    <mergeCell ref="B14:M14"/>
    <mergeCell ref="B5:B7"/>
    <mergeCell ref="D5:M5"/>
    <mergeCell ref="D6:E6"/>
    <mergeCell ref="D31:E31"/>
    <mergeCell ref="F31:G31"/>
    <mergeCell ref="H31:I31"/>
    <mergeCell ref="F6:G6"/>
    <mergeCell ref="H6:I6"/>
    <mergeCell ref="C5:C6"/>
    <mergeCell ref="C18:C19"/>
    <mergeCell ref="C78:D78"/>
    <mergeCell ref="E78:F78"/>
    <mergeCell ref="G78:H78"/>
    <mergeCell ref="I78:J78"/>
    <mergeCell ref="K78:L78"/>
    <mergeCell ref="B68:B69"/>
    <mergeCell ref="C68:L68"/>
    <mergeCell ref="C69:D69"/>
    <mergeCell ref="E69:F69"/>
    <mergeCell ref="G69:H69"/>
    <mergeCell ref="I69:J69"/>
    <mergeCell ref="K69:L69"/>
    <mergeCell ref="C70:D70"/>
    <mergeCell ref="E70:F70"/>
    <mergeCell ref="G70:H70"/>
    <mergeCell ref="I70:J70"/>
    <mergeCell ref="K70:L70"/>
    <mergeCell ref="C71:D71"/>
    <mergeCell ref="E71:F71"/>
    <mergeCell ref="G71:H71"/>
    <mergeCell ref="I71:J71"/>
    <mergeCell ref="K71:L71"/>
    <mergeCell ref="C72:D72"/>
    <mergeCell ref="E72:F72"/>
    <mergeCell ref="G72:H72"/>
    <mergeCell ref="I72:J72"/>
    <mergeCell ref="K72:L72"/>
    <mergeCell ref="C73:D73"/>
    <mergeCell ref="E73:F73"/>
    <mergeCell ref="G73:H73"/>
    <mergeCell ref="I73:J73"/>
    <mergeCell ref="K73:L73"/>
    <mergeCell ref="B54:M54"/>
    <mergeCell ref="B56:B58"/>
    <mergeCell ref="D56:M56"/>
    <mergeCell ref="D57:E57"/>
    <mergeCell ref="N30:N32"/>
    <mergeCell ref="B48:M48"/>
    <mergeCell ref="D30:M30"/>
    <mergeCell ref="L31:M31"/>
    <mergeCell ref="B30:B32"/>
    <mergeCell ref="C56:C57"/>
    <mergeCell ref="J31:K31"/>
  </mergeCells>
  <conditionalFormatting sqref="C8:C12">
    <cfRule type="cellIs" dxfId="37" priority="37" operator="lessThan">
      <formula>10</formula>
    </cfRule>
  </conditionalFormatting>
  <conditionalFormatting sqref="C21:C23">
    <cfRule type="cellIs" dxfId="36" priority="31" operator="lessThan">
      <formula>10</formula>
    </cfRule>
  </conditionalFormatting>
  <conditionalFormatting sqref="C33:C46">
    <cfRule type="cellIs" dxfId="35" priority="40" operator="lessThan">
      <formula>10</formula>
    </cfRule>
  </conditionalFormatting>
  <conditionalFormatting sqref="C59:C63">
    <cfRule type="cellIs" dxfId="34" priority="6" operator="lessThan">
      <formula>10</formula>
    </cfRule>
  </conditionalFormatting>
  <conditionalFormatting sqref="D12">
    <cfRule type="cellIs" dxfId="33" priority="36" operator="lessThan">
      <formula>10</formula>
    </cfRule>
  </conditionalFormatting>
  <conditionalFormatting sqref="D22:D23">
    <cfRule type="cellIs" dxfId="32" priority="30" operator="lessThan">
      <formula>10</formula>
    </cfRule>
  </conditionalFormatting>
  <conditionalFormatting sqref="D63">
    <cfRule type="cellIs" dxfId="31" priority="5" operator="lessThan">
      <formula>10</formula>
    </cfRule>
  </conditionalFormatting>
  <conditionalFormatting sqref="E33:E46">
    <cfRule type="top10" dxfId="30" priority="25" bottom="1" rank="1"/>
    <cfRule type="top10" dxfId="29" priority="26" rank="1"/>
  </conditionalFormatting>
  <conditionalFormatting sqref="F12">
    <cfRule type="cellIs" dxfId="28" priority="35" operator="lessThan">
      <formula>10</formula>
    </cfRule>
  </conditionalFormatting>
  <conditionalFormatting sqref="F22:F23">
    <cfRule type="cellIs" dxfId="27" priority="29" operator="lessThan">
      <formula>10</formula>
    </cfRule>
  </conditionalFormatting>
  <conditionalFormatting sqref="F63">
    <cfRule type="cellIs" dxfId="26" priority="4" operator="lessThan">
      <formula>10</formula>
    </cfRule>
  </conditionalFormatting>
  <conditionalFormatting sqref="H12">
    <cfRule type="cellIs" dxfId="25" priority="34" operator="lessThan">
      <formula>10</formula>
    </cfRule>
  </conditionalFormatting>
  <conditionalFormatting sqref="H22:H23">
    <cfRule type="cellIs" dxfId="24" priority="28" operator="lessThan">
      <formula>10</formula>
    </cfRule>
  </conditionalFormatting>
  <conditionalFormatting sqref="H63">
    <cfRule type="cellIs" dxfId="23" priority="3" operator="lessThan">
      <formula>10</formula>
    </cfRule>
  </conditionalFormatting>
  <conditionalFormatting sqref="J12">
    <cfRule type="cellIs" dxfId="22" priority="33" operator="lessThan">
      <formula>10</formula>
    </cfRule>
  </conditionalFormatting>
  <conditionalFormatting sqref="J22:J23">
    <cfRule type="cellIs" dxfId="21" priority="27" operator="lessThan">
      <formula>10</formula>
    </cfRule>
  </conditionalFormatting>
  <conditionalFormatting sqref="J63">
    <cfRule type="cellIs" dxfId="20" priority="2" operator="lessThan">
      <formula>10</formula>
    </cfRule>
  </conditionalFormatting>
  <conditionalFormatting sqref="L12">
    <cfRule type="cellIs" dxfId="19" priority="32" operator="lessThan">
      <formula>10</formula>
    </cfRule>
  </conditionalFormatting>
  <conditionalFormatting sqref="L63">
    <cfRule type="cellIs" dxfId="18" priority="1" operator="lessThan">
      <formula>10</formula>
    </cfRule>
  </conditionalFormatting>
  <conditionalFormatting sqref="N33:N46">
    <cfRule type="cellIs" dxfId="17" priority="19" operator="equal">
      <formula>"Positive alert"</formula>
    </cfRule>
    <cfRule type="cellIs" dxfId="16" priority="20" operator="equal">
      <formula>"Negative alert"</formula>
    </cfRule>
    <cfRule type="cellIs" dxfId="15" priority="21" operator="equal">
      <formula>"Negative outlier"</formula>
    </cfRule>
    <cfRule type="cellIs" dxfId="14" priority="22" operator="equal">
      <formula>"Positive outlier"</formula>
    </cfRule>
    <cfRule type="cellIs" dxfId="13" priority="23" operator="equal">
      <formula>"Negative alert x2"</formula>
    </cfRule>
    <cfRule type="cellIs" dxfId="12" priority="24" operator="equal">
      <formula>"Positive alert x2"</formula>
    </cfRule>
  </conditionalFormatting>
  <hyperlinks>
    <hyperlink ref="B24" r:id="rId1" display="https://www.ons.gov.uk/peoplepopulationandcommunity/birthsdeathsandmarriages/livebirths/adhocs/1703livebirthsbymonthofoccurrenceandimddecileenglandandwales2015to2022" xr:uid="{00000000-0004-0000-1D00-000000000000}"/>
    <hyperlink ref="B25" r:id="rId2" display="https://view.officeapps.live.com/op/view.aspx?src=https%3A%2F%2Fpublichealthscotland.scot%2Fmedia%2F23581%2Ftable2_live_births.xlsx&amp;wdOrigin=BROWSELINK" xr:uid="{00000000-0004-0000-1D00-000001000000}"/>
    <hyperlink ref="B1" location="TOC!A1" display="TOC" xr:uid="{00000000-0004-0000-1D00-000002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S60"/>
  <sheetViews>
    <sheetView workbookViewId="0">
      <selection activeCell="B1" sqref="B1"/>
    </sheetView>
  </sheetViews>
  <sheetFormatPr defaultRowHeight="15" x14ac:dyDescent="0.25"/>
  <cols>
    <col min="1" max="1" width="9.140625" style="10"/>
    <col min="2" max="2" width="31.140625" style="10" customWidth="1"/>
    <col min="3" max="3" width="9.140625" style="10"/>
    <col min="4" max="4" width="10.85546875" style="10" customWidth="1"/>
    <col min="5" max="16384" width="9.140625" style="10"/>
  </cols>
  <sheetData>
    <row r="1" spans="2:19" x14ac:dyDescent="0.25">
      <c r="B1" s="68" t="s">
        <v>48</v>
      </c>
      <c r="C1" s="67"/>
      <c r="D1" s="67"/>
      <c r="E1" s="67"/>
      <c r="F1" s="67"/>
      <c r="G1" s="67"/>
      <c r="H1" s="67"/>
      <c r="I1" s="67"/>
      <c r="J1" s="67"/>
      <c r="K1" s="67"/>
      <c r="L1" s="67"/>
      <c r="M1" s="67"/>
      <c r="N1" s="67"/>
      <c r="O1" s="67"/>
      <c r="P1" s="67"/>
      <c r="Q1" s="67"/>
      <c r="R1" s="67"/>
      <c r="S1" s="67"/>
    </row>
    <row r="2" spans="2:19" x14ac:dyDescent="0.25">
      <c r="B2" s="90"/>
      <c r="C2" s="67"/>
      <c r="D2" s="67"/>
      <c r="E2" s="67"/>
      <c r="F2" s="67"/>
      <c r="G2" s="67"/>
      <c r="H2" s="67"/>
      <c r="I2" s="67"/>
      <c r="J2" s="67"/>
      <c r="K2" s="67"/>
      <c r="L2" s="67"/>
      <c r="M2" s="67"/>
      <c r="N2" s="67"/>
      <c r="O2" s="67"/>
      <c r="P2" s="67"/>
      <c r="Q2" s="67"/>
      <c r="R2" s="67"/>
      <c r="S2" s="67"/>
    </row>
    <row r="3" spans="2:19" ht="30" customHeight="1" x14ac:dyDescent="0.25">
      <c r="B3" s="966" t="s">
        <v>819</v>
      </c>
      <c r="C3" s="966"/>
      <c r="D3" s="966"/>
      <c r="E3" s="966"/>
      <c r="F3" s="966"/>
      <c r="G3" s="966"/>
      <c r="H3" s="966"/>
      <c r="I3" s="966"/>
      <c r="J3" s="966"/>
      <c r="K3" s="966"/>
      <c r="L3" s="966"/>
      <c r="M3" s="966"/>
      <c r="N3" s="966"/>
    </row>
    <row r="4" spans="2:19" x14ac:dyDescent="0.25">
      <c r="B4" s="914"/>
      <c r="D4" s="914"/>
      <c r="E4" s="914"/>
      <c r="F4" s="914"/>
      <c r="G4" s="914"/>
      <c r="H4" s="914"/>
      <c r="I4" s="914"/>
      <c r="J4" s="914"/>
      <c r="K4" s="914"/>
    </row>
    <row r="5" spans="2:19" ht="57" customHeight="1" x14ac:dyDescent="0.25">
      <c r="B5" s="931"/>
      <c r="C5" s="1121" t="s">
        <v>820</v>
      </c>
      <c r="D5" s="1121"/>
      <c r="E5" s="1121"/>
      <c r="F5" s="1121" t="s">
        <v>821</v>
      </c>
      <c r="G5" s="1121"/>
      <c r="H5" s="1121"/>
      <c r="I5" s="1121" t="s">
        <v>822</v>
      </c>
      <c r="J5" s="1121"/>
      <c r="K5" s="1121"/>
      <c r="L5" s="1121" t="s">
        <v>823</v>
      </c>
      <c r="M5" s="1121"/>
      <c r="N5" s="1122"/>
    </row>
    <row r="6" spans="2:19" ht="25.5" customHeight="1" x14ac:dyDescent="0.25">
      <c r="B6" s="932" t="s">
        <v>44</v>
      </c>
      <c r="C6" s="923" t="s">
        <v>803</v>
      </c>
      <c r="D6" s="1121" t="s">
        <v>824</v>
      </c>
      <c r="E6" s="1121"/>
      <c r="F6" s="923" t="s">
        <v>804</v>
      </c>
      <c r="G6" s="1121" t="s">
        <v>824</v>
      </c>
      <c r="H6" s="1121"/>
      <c r="I6" s="923" t="s">
        <v>804</v>
      </c>
      <c r="J6" s="1121" t="s">
        <v>824</v>
      </c>
      <c r="K6" s="1121"/>
      <c r="L6" s="923" t="s">
        <v>803</v>
      </c>
      <c r="M6" s="1121" t="s">
        <v>824</v>
      </c>
      <c r="N6" s="1122"/>
    </row>
    <row r="7" spans="2:19" x14ac:dyDescent="0.25">
      <c r="B7" s="915"/>
      <c r="C7" s="924" t="s">
        <v>4</v>
      </c>
      <c r="D7" s="924" t="s">
        <v>5</v>
      </c>
      <c r="E7" s="924" t="s">
        <v>6</v>
      </c>
      <c r="F7" s="939" t="s">
        <v>4</v>
      </c>
      <c r="G7" s="940" t="s">
        <v>5</v>
      </c>
      <c r="H7" s="940" t="s">
        <v>6</v>
      </c>
      <c r="I7" s="940"/>
      <c r="J7" s="940"/>
      <c r="K7" s="940"/>
      <c r="L7" s="941" t="s">
        <v>4</v>
      </c>
      <c r="M7" s="941" t="s">
        <v>5</v>
      </c>
      <c r="N7" s="942" t="s">
        <v>6</v>
      </c>
    </row>
    <row r="8" spans="2:19" x14ac:dyDescent="0.25">
      <c r="B8" s="916" t="s">
        <v>25</v>
      </c>
      <c r="C8" s="78">
        <v>2911</v>
      </c>
      <c r="D8" s="82">
        <v>849</v>
      </c>
      <c r="E8" s="227">
        <f>D8/C8</f>
        <v>0.29165235314324972</v>
      </c>
      <c r="F8" s="78">
        <v>1636</v>
      </c>
      <c r="G8" s="82">
        <v>45</v>
      </c>
      <c r="H8" s="930">
        <f>G8/F8</f>
        <v>2.7506112469437651E-2</v>
      </c>
      <c r="I8" s="78">
        <v>1127</v>
      </c>
      <c r="J8" s="82">
        <v>667</v>
      </c>
      <c r="K8" s="930">
        <f>J8/I8</f>
        <v>0.59183673469387754</v>
      </c>
      <c r="L8" s="78">
        <v>148</v>
      </c>
      <c r="M8" s="82">
        <v>137</v>
      </c>
      <c r="N8" s="917">
        <f>M8/L8</f>
        <v>0.92567567567567566</v>
      </c>
    </row>
    <row r="9" spans="2:19" x14ac:dyDescent="0.25">
      <c r="B9" s="916" t="s">
        <v>26</v>
      </c>
      <c r="C9" s="78">
        <v>4903</v>
      </c>
      <c r="D9" s="82">
        <v>3376</v>
      </c>
      <c r="E9" s="227">
        <f t="shared" ref="E9:E12" si="0">D9/C9</f>
        <v>0.68855802569855196</v>
      </c>
      <c r="F9" s="78">
        <v>754</v>
      </c>
      <c r="G9" s="82">
        <v>85</v>
      </c>
      <c r="H9" s="930">
        <f t="shared" ref="H9:H10" si="1">G9/F9</f>
        <v>0.11273209549071618</v>
      </c>
      <c r="I9" s="78">
        <v>2681</v>
      </c>
      <c r="J9" s="82">
        <v>1911</v>
      </c>
      <c r="K9" s="930">
        <f t="shared" ref="K9:K11" si="2">J9/I9</f>
        <v>0.71279373368146215</v>
      </c>
      <c r="L9" s="78">
        <v>1468</v>
      </c>
      <c r="M9" s="82">
        <v>1380</v>
      </c>
      <c r="N9" s="917">
        <f t="shared" ref="N9:N11" si="3">M9/L9</f>
        <v>0.94005449591280654</v>
      </c>
    </row>
    <row r="10" spans="2:19" x14ac:dyDescent="0.25">
      <c r="B10" s="925" t="s">
        <v>27</v>
      </c>
      <c r="C10" s="78">
        <v>2621</v>
      </c>
      <c r="D10" s="82">
        <v>1992</v>
      </c>
      <c r="E10" s="227">
        <f t="shared" si="0"/>
        <v>0.76001526135062958</v>
      </c>
      <c r="F10" s="78">
        <v>82</v>
      </c>
      <c r="G10" s="82">
        <v>12</v>
      </c>
      <c r="H10" s="930">
        <f t="shared" si="1"/>
        <v>0.14634146341463414</v>
      </c>
      <c r="I10" s="78">
        <v>1626</v>
      </c>
      <c r="J10" s="82">
        <v>1106</v>
      </c>
      <c r="K10" s="930">
        <f t="shared" si="2"/>
        <v>0.68019680196801968</v>
      </c>
      <c r="L10" s="78">
        <v>913</v>
      </c>
      <c r="M10" s="82">
        <v>874</v>
      </c>
      <c r="N10" s="917">
        <f t="shared" si="3"/>
        <v>0.95728368017524645</v>
      </c>
    </row>
    <row r="11" spans="2:19" x14ac:dyDescent="0.25">
      <c r="B11" s="943" t="s">
        <v>28</v>
      </c>
      <c r="C11" s="238">
        <v>1139</v>
      </c>
      <c r="D11" s="922">
        <v>899</v>
      </c>
      <c r="E11" s="944">
        <f t="shared" si="0"/>
        <v>0.7892888498683055</v>
      </c>
      <c r="F11" s="238">
        <v>31</v>
      </c>
      <c r="G11" s="922">
        <v>3</v>
      </c>
      <c r="H11" s="945">
        <f>G11/F11</f>
        <v>9.6774193548387094E-2</v>
      </c>
      <c r="I11" s="238">
        <v>678</v>
      </c>
      <c r="J11" s="922">
        <v>484</v>
      </c>
      <c r="K11" s="945">
        <f t="shared" si="2"/>
        <v>0.71386430678466073</v>
      </c>
      <c r="L11" s="238">
        <v>430</v>
      </c>
      <c r="M11" s="922">
        <v>412</v>
      </c>
      <c r="N11" s="926">
        <f t="shared" si="3"/>
        <v>0.95813953488372094</v>
      </c>
    </row>
    <row r="12" spans="2:19" x14ac:dyDescent="0.25">
      <c r="B12" s="933" t="s">
        <v>743</v>
      </c>
      <c r="C12" s="921">
        <f>SUM(C8:C11)</f>
        <v>11574</v>
      </c>
      <c r="D12" s="934">
        <f>SUM(D8:D11)</f>
        <v>7116</v>
      </c>
      <c r="E12" s="935">
        <f t="shared" si="0"/>
        <v>0.61482633488854332</v>
      </c>
      <c r="F12" s="936">
        <f>SUM(F8:F11)</f>
        <v>2503</v>
      </c>
      <c r="G12" s="937">
        <f>+SUM(G8:G11)</f>
        <v>145</v>
      </c>
      <c r="H12" s="938">
        <f t="shared" ref="H12" si="4">G12/F12</f>
        <v>5.7930483419896123E-2</v>
      </c>
      <c r="I12" s="937">
        <f>SUM(I8:I11)</f>
        <v>6112</v>
      </c>
      <c r="J12" s="937">
        <f>SUM(J8:J11)</f>
        <v>4168</v>
      </c>
      <c r="K12" s="938">
        <f>J12/I12</f>
        <v>0.68193717277486909</v>
      </c>
      <c r="L12" s="937">
        <f>SUM(L8:L11)</f>
        <v>2959</v>
      </c>
      <c r="M12" s="937">
        <f>SUM(M8:M11)</f>
        <v>2803</v>
      </c>
      <c r="N12" s="927">
        <f>M12/L12</f>
        <v>0.94727948631294356</v>
      </c>
    </row>
    <row r="13" spans="2:19" x14ac:dyDescent="0.25">
      <c r="B13" s="929" t="s">
        <v>805</v>
      </c>
      <c r="D13" s="914"/>
      <c r="E13" s="914"/>
      <c r="F13" s="914"/>
      <c r="G13" s="914"/>
      <c r="H13" s="914"/>
      <c r="I13" s="914"/>
      <c r="J13" s="914"/>
      <c r="K13" s="914"/>
    </row>
    <row r="14" spans="2:19" x14ac:dyDescent="0.25">
      <c r="B14" s="899" t="s">
        <v>816</v>
      </c>
      <c r="D14" s="914"/>
      <c r="E14" s="914"/>
      <c r="F14" s="914"/>
      <c r="G14" s="914"/>
      <c r="H14" s="914"/>
      <c r="I14" s="914"/>
      <c r="J14" s="914"/>
      <c r="K14" s="914"/>
    </row>
    <row r="15" spans="2:19" ht="27" customHeight="1" x14ac:dyDescent="0.25">
      <c r="B15" s="1123" t="s">
        <v>817</v>
      </c>
      <c r="C15" s="1123"/>
      <c r="D15" s="1123"/>
      <c r="E15" s="1123"/>
      <c r="F15" s="1123"/>
      <c r="G15" s="1123"/>
      <c r="H15" s="1123"/>
      <c r="I15" s="1123"/>
      <c r="J15" s="1123"/>
      <c r="K15" s="1123"/>
      <c r="L15" s="1123"/>
      <c r="M15" s="1123"/>
      <c r="N15" s="1123"/>
    </row>
    <row r="16" spans="2:19" x14ac:dyDescent="0.25">
      <c r="B16" s="928" t="s">
        <v>818</v>
      </c>
      <c r="C16" s="892"/>
      <c r="D16" s="892"/>
      <c r="E16" s="892"/>
      <c r="F16" s="892"/>
      <c r="G16" s="892"/>
      <c r="H16" s="892"/>
      <c r="I16" s="892"/>
      <c r="J16" s="892"/>
      <c r="K16" s="892"/>
      <c r="L16" s="892"/>
      <c r="M16" s="892"/>
      <c r="N16" s="892"/>
    </row>
    <row r="17" spans="2:19" x14ac:dyDescent="0.25">
      <c r="B17" s="892"/>
      <c r="C17" s="892"/>
      <c r="D17" s="892"/>
      <c r="E17" s="892"/>
      <c r="F17" s="892"/>
      <c r="G17" s="892"/>
      <c r="H17" s="892"/>
      <c r="I17" s="892"/>
      <c r="J17" s="892"/>
      <c r="K17" s="892"/>
      <c r="L17" s="892"/>
      <c r="M17" s="892"/>
      <c r="N17" s="892"/>
    </row>
    <row r="18" spans="2:19" x14ac:dyDescent="0.25">
      <c r="B18" s="892"/>
      <c r="C18" s="892"/>
      <c r="D18" s="892"/>
      <c r="E18" s="892"/>
      <c r="F18" s="892"/>
      <c r="G18" s="892"/>
      <c r="H18" s="892"/>
      <c r="I18" s="892"/>
      <c r="J18" s="892"/>
      <c r="K18" s="892"/>
      <c r="L18" s="892"/>
      <c r="M18" s="892"/>
      <c r="N18" s="892"/>
    </row>
    <row r="19" spans="2:19" ht="30" customHeight="1" x14ac:dyDescent="0.25">
      <c r="B19" s="966" t="s">
        <v>807</v>
      </c>
      <c r="C19" s="966"/>
      <c r="D19" s="966"/>
      <c r="E19" s="966"/>
      <c r="F19" s="966"/>
      <c r="G19" s="966"/>
      <c r="H19" s="966"/>
      <c r="I19" s="966"/>
      <c r="J19" s="966"/>
      <c r="K19" s="966"/>
      <c r="L19" s="966"/>
      <c r="M19" s="966"/>
      <c r="N19" s="966"/>
      <c r="O19" s="966"/>
      <c r="P19" s="966"/>
      <c r="Q19" s="966"/>
      <c r="R19" s="966"/>
      <c r="S19" s="966"/>
    </row>
    <row r="20" spans="2:19" x14ac:dyDescent="0.25">
      <c r="B20" s="11"/>
      <c r="C20" s="11"/>
      <c r="D20" s="11"/>
      <c r="E20" s="11"/>
      <c r="F20" s="11"/>
      <c r="G20" s="11"/>
      <c r="H20" s="11"/>
      <c r="I20" s="11"/>
      <c r="J20" s="11"/>
      <c r="K20" s="11"/>
      <c r="L20" s="11"/>
      <c r="M20" s="11"/>
      <c r="N20" s="11"/>
      <c r="O20" s="11"/>
      <c r="P20" s="11"/>
      <c r="Q20" s="11"/>
      <c r="R20" s="11"/>
      <c r="S20" s="11"/>
    </row>
    <row r="21" spans="2:19" ht="15" customHeight="1" x14ac:dyDescent="0.25">
      <c r="B21" s="973" t="s">
        <v>44</v>
      </c>
      <c r="C21" s="1057" t="s">
        <v>75</v>
      </c>
      <c r="D21" s="976" t="s">
        <v>826</v>
      </c>
      <c r="E21" s="976"/>
      <c r="F21" s="976" t="s">
        <v>738</v>
      </c>
      <c r="G21" s="976"/>
      <c r="H21" s="976" t="s">
        <v>739</v>
      </c>
      <c r="I21" s="976"/>
      <c r="J21" s="976" t="s">
        <v>740</v>
      </c>
      <c r="K21" s="976"/>
      <c r="L21" s="976" t="s">
        <v>741</v>
      </c>
      <c r="M21" s="976"/>
      <c r="N21" s="976" t="s">
        <v>742</v>
      </c>
      <c r="O21" s="976"/>
      <c r="P21" s="976" t="s">
        <v>828</v>
      </c>
      <c r="Q21" s="976"/>
      <c r="R21" s="976" t="s">
        <v>825</v>
      </c>
      <c r="S21" s="980"/>
    </row>
    <row r="22" spans="2:19" x14ac:dyDescent="0.25">
      <c r="B22" s="974"/>
      <c r="C22" s="1058"/>
      <c r="D22" s="981"/>
      <c r="E22" s="981"/>
      <c r="F22" s="981"/>
      <c r="G22" s="981"/>
      <c r="H22" s="977"/>
      <c r="I22" s="977"/>
      <c r="J22" s="977"/>
      <c r="K22" s="977"/>
      <c r="L22" s="977"/>
      <c r="M22" s="977"/>
      <c r="N22" s="977"/>
      <c r="O22" s="977"/>
      <c r="P22" s="977"/>
      <c r="Q22" s="977"/>
      <c r="R22" s="981"/>
      <c r="S22" s="982"/>
    </row>
    <row r="23" spans="2:19" x14ac:dyDescent="0.25">
      <c r="B23" s="974"/>
      <c r="C23" s="72" t="s">
        <v>4</v>
      </c>
      <c r="D23" s="177" t="s">
        <v>5</v>
      </c>
      <c r="E23" s="177" t="s">
        <v>6</v>
      </c>
      <c r="F23" s="179" t="s">
        <v>5</v>
      </c>
      <c r="G23" s="179" t="s">
        <v>6</v>
      </c>
      <c r="H23" s="179" t="s">
        <v>5</v>
      </c>
      <c r="I23" s="179" t="s">
        <v>6</v>
      </c>
      <c r="J23" s="177" t="s">
        <v>5</v>
      </c>
      <c r="K23" s="177" t="s">
        <v>6</v>
      </c>
      <c r="L23" s="177" t="s">
        <v>5</v>
      </c>
      <c r="M23" s="177" t="s">
        <v>6</v>
      </c>
      <c r="N23" s="177" t="s">
        <v>5</v>
      </c>
      <c r="O23" s="177" t="s">
        <v>6</v>
      </c>
      <c r="P23" s="177" t="s">
        <v>5</v>
      </c>
      <c r="Q23" s="177" t="s">
        <v>6</v>
      </c>
      <c r="R23" s="179" t="s">
        <v>5</v>
      </c>
      <c r="S23" s="417" t="s">
        <v>6</v>
      </c>
    </row>
    <row r="24" spans="2:19" x14ac:dyDescent="0.25">
      <c r="B24" s="218" t="s">
        <v>25</v>
      </c>
      <c r="C24" s="107">
        <f>SUM(D24+F24+H24+J24+L24+N24+P24+R24)</f>
        <v>849</v>
      </c>
      <c r="D24" s="320">
        <v>638</v>
      </c>
      <c r="E24" s="522">
        <f>D24/C24</f>
        <v>0.75147232037691403</v>
      </c>
      <c r="F24" s="320">
        <v>64</v>
      </c>
      <c r="G24" s="259">
        <f>F24/C24</f>
        <v>7.5382803297997639E-2</v>
      </c>
      <c r="H24" s="320">
        <v>2</v>
      </c>
      <c r="I24" s="259">
        <f>H24/C24</f>
        <v>2.3557126030624262E-3</v>
      </c>
      <c r="J24" s="901">
        <v>7</v>
      </c>
      <c r="K24" s="259">
        <f>J24/C24</f>
        <v>8.2449941107184919E-3</v>
      </c>
      <c r="L24" s="901">
        <v>4</v>
      </c>
      <c r="M24" s="259">
        <f>L24/C24</f>
        <v>4.7114252061248524E-3</v>
      </c>
      <c r="N24" s="901">
        <v>4</v>
      </c>
      <c r="O24" s="259">
        <f>N24/C24</f>
        <v>4.7114252061248524E-3</v>
      </c>
      <c r="P24" s="901">
        <v>39</v>
      </c>
      <c r="Q24" s="259">
        <f>P24/C24</f>
        <v>4.5936395759717315E-2</v>
      </c>
      <c r="R24" s="320">
        <v>91</v>
      </c>
      <c r="S24" s="282">
        <f>R24/C24</f>
        <v>0.1071849234393404</v>
      </c>
    </row>
    <row r="25" spans="2:19" x14ac:dyDescent="0.25">
      <c r="B25" s="219" t="s">
        <v>26</v>
      </c>
      <c r="C25" s="107">
        <f>SUM(D25+F25+H25+J25+L25+N25+P25+R25)</f>
        <v>3376</v>
      </c>
      <c r="D25" s="121">
        <v>1463</v>
      </c>
      <c r="E25" s="524">
        <f>D25/C25</f>
        <v>0.43335308056872041</v>
      </c>
      <c r="F25" s="121">
        <v>937</v>
      </c>
      <c r="G25" s="42">
        <f>F25/C25</f>
        <v>0.2775473933649289</v>
      </c>
      <c r="H25" s="121">
        <v>26</v>
      </c>
      <c r="I25" s="42">
        <f>H25/C25</f>
        <v>7.701421800947867E-3</v>
      </c>
      <c r="J25" s="519">
        <v>43</v>
      </c>
      <c r="K25" s="42">
        <f>J25/C25</f>
        <v>1.2736966824644549E-2</v>
      </c>
      <c r="L25" s="519">
        <v>53</v>
      </c>
      <c r="M25" s="42">
        <f>L25/C25</f>
        <v>1.5699052132701421E-2</v>
      </c>
      <c r="N25" s="519">
        <v>21</v>
      </c>
      <c r="O25" s="42">
        <f>N25/C25</f>
        <v>6.2203791469194313E-3</v>
      </c>
      <c r="P25" s="519">
        <v>295</v>
      </c>
      <c r="Q25" s="42">
        <f>P25/C25</f>
        <v>8.7381516587677718E-2</v>
      </c>
      <c r="R25" s="121">
        <v>538</v>
      </c>
      <c r="S25" s="35">
        <f>R25/C25</f>
        <v>0.15936018957345971</v>
      </c>
    </row>
    <row r="26" spans="2:19" x14ac:dyDescent="0.25">
      <c r="B26" s="219" t="s">
        <v>27</v>
      </c>
      <c r="C26" s="107">
        <f>SUM(D26+F26+H26+J26+L26+N26+P26+R26)</f>
        <v>1992</v>
      </c>
      <c r="D26" s="121">
        <v>873</v>
      </c>
      <c r="E26" s="524">
        <f>D26/C26</f>
        <v>0.43825301204819278</v>
      </c>
      <c r="F26" s="121">
        <v>596</v>
      </c>
      <c r="G26" s="42">
        <f>F26/C26</f>
        <v>0.29919678714859438</v>
      </c>
      <c r="H26" s="121">
        <v>5</v>
      </c>
      <c r="I26" s="42">
        <f>H26/C26</f>
        <v>2.5100401606425703E-3</v>
      </c>
      <c r="J26" s="519">
        <v>11</v>
      </c>
      <c r="K26" s="42">
        <f>J26/C26</f>
        <v>5.5220883534136548E-3</v>
      </c>
      <c r="L26" s="519">
        <v>8</v>
      </c>
      <c r="M26" s="42">
        <f>L26/C26</f>
        <v>4.0160642570281121E-3</v>
      </c>
      <c r="N26" s="519">
        <v>13</v>
      </c>
      <c r="O26" s="42">
        <f>N26/C26</f>
        <v>6.5261044176706823E-3</v>
      </c>
      <c r="P26" s="519">
        <v>203</v>
      </c>
      <c r="Q26" s="42">
        <f>P26/C26</f>
        <v>0.10190763052208836</v>
      </c>
      <c r="R26" s="121">
        <v>283</v>
      </c>
      <c r="S26" s="35">
        <f>R26/C26</f>
        <v>0.14206827309236947</v>
      </c>
    </row>
    <row r="27" spans="2:19" x14ac:dyDescent="0.25">
      <c r="B27" s="219" t="s">
        <v>28</v>
      </c>
      <c r="C27" s="107">
        <f>SUM(D27+F27+H27+J27+L27+N27+P27+R27)</f>
        <v>899</v>
      </c>
      <c r="D27" s="121">
        <v>377</v>
      </c>
      <c r="E27" s="524">
        <f>D27/C27</f>
        <v>0.41935483870967744</v>
      </c>
      <c r="F27" s="121">
        <v>273</v>
      </c>
      <c r="G27" s="42">
        <f>F27/C27</f>
        <v>0.30367074527252502</v>
      </c>
      <c r="H27" s="121">
        <v>7</v>
      </c>
      <c r="I27" s="42">
        <f>H27/C27</f>
        <v>7.7864293659621799E-3</v>
      </c>
      <c r="J27" s="519">
        <v>6</v>
      </c>
      <c r="K27" s="42">
        <f>J27/C27</f>
        <v>6.6740823136818691E-3</v>
      </c>
      <c r="L27" s="519">
        <v>8</v>
      </c>
      <c r="M27" s="42">
        <f>L27/C27</f>
        <v>8.8987764182424916E-3</v>
      </c>
      <c r="N27" s="519">
        <v>14</v>
      </c>
      <c r="O27" s="42">
        <f>N27/C27</f>
        <v>1.557285873192436E-2</v>
      </c>
      <c r="P27" s="519">
        <v>82</v>
      </c>
      <c r="Q27" s="42">
        <f>P27/C27</f>
        <v>9.1212458286985543E-2</v>
      </c>
      <c r="R27" s="121">
        <v>132</v>
      </c>
      <c r="S27" s="35">
        <f>R27/C27</f>
        <v>0.14682981090100111</v>
      </c>
    </row>
    <row r="28" spans="2:19" x14ac:dyDescent="0.25">
      <c r="B28" s="902" t="s">
        <v>743</v>
      </c>
      <c r="C28" s="911">
        <f>SUM(D28+F28+H28+J28+L28+N28+P28+R28)</f>
        <v>7116</v>
      </c>
      <c r="D28" s="605">
        <f>SUM(D24:D27)</f>
        <v>3351</v>
      </c>
      <c r="E28" s="607">
        <f>D28/C28</f>
        <v>0.47091062394603711</v>
      </c>
      <c r="F28" s="605">
        <f>SUM(F24:F27)</f>
        <v>1870</v>
      </c>
      <c r="G28" s="654">
        <f>F28/C28</f>
        <v>0.26278808319280494</v>
      </c>
      <c r="H28" s="605">
        <f>SUM(H24:H27)</f>
        <v>40</v>
      </c>
      <c r="I28" s="654">
        <f>H28/C28</f>
        <v>5.621135469364812E-3</v>
      </c>
      <c r="J28" s="903">
        <f>+SUM(J24:J27)</f>
        <v>67</v>
      </c>
      <c r="K28" s="654">
        <f>J28/C28</f>
        <v>9.4154019111860592E-3</v>
      </c>
      <c r="L28" s="903">
        <f>SUM(L24:L27)</f>
        <v>73</v>
      </c>
      <c r="M28" s="654">
        <f>L28/C28</f>
        <v>1.0258572231590782E-2</v>
      </c>
      <c r="N28" s="903">
        <f>SUM(N24:N27)</f>
        <v>52</v>
      </c>
      <c r="O28" s="654">
        <f>N28/C28</f>
        <v>7.3074761101742554E-3</v>
      </c>
      <c r="P28" s="903">
        <f>SUM(P24:P27)</f>
        <v>619</v>
      </c>
      <c r="Q28" s="654">
        <f>P28/C28</f>
        <v>8.6987071388420462E-2</v>
      </c>
      <c r="R28" s="605">
        <f>SUM(R24:R27)</f>
        <v>1044</v>
      </c>
      <c r="S28" s="534">
        <f>R28/C28</f>
        <v>0.14671163575042159</v>
      </c>
    </row>
    <row r="29" spans="2:19" x14ac:dyDescent="0.25">
      <c r="B29" s="37" t="s">
        <v>744</v>
      </c>
      <c r="C29" s="67"/>
      <c r="D29" s="67"/>
      <c r="E29" s="67"/>
      <c r="F29" s="67"/>
      <c r="G29" s="67"/>
      <c r="H29" s="67"/>
      <c r="I29" s="67"/>
      <c r="J29" s="67"/>
      <c r="K29" s="67"/>
      <c r="L29" s="67"/>
      <c r="M29" s="67"/>
      <c r="N29" s="67"/>
      <c r="O29" s="67"/>
      <c r="P29" s="67"/>
      <c r="Q29" s="67"/>
      <c r="R29" s="67"/>
      <c r="S29" s="67"/>
    </row>
    <row r="30" spans="2:19" x14ac:dyDescent="0.25">
      <c r="B30" s="929" t="s">
        <v>830</v>
      </c>
      <c r="C30" s="67"/>
      <c r="D30" s="67"/>
      <c r="E30" s="67"/>
      <c r="F30" s="67"/>
      <c r="G30" s="67"/>
      <c r="H30" s="67"/>
      <c r="I30" s="67"/>
      <c r="J30" s="67"/>
      <c r="K30" s="67"/>
      <c r="L30" s="67"/>
      <c r="M30" s="67"/>
      <c r="N30" s="67"/>
      <c r="O30" s="67"/>
      <c r="P30" s="67"/>
      <c r="Q30" s="67"/>
      <c r="R30" s="67"/>
      <c r="S30" s="67"/>
    </row>
    <row r="31" spans="2:19" x14ac:dyDescent="0.25">
      <c r="B31" s="972"/>
      <c r="C31" s="972"/>
      <c r="D31" s="972"/>
      <c r="E31" s="972"/>
      <c r="F31" s="972"/>
      <c r="G31" s="972"/>
      <c r="H31" s="972"/>
      <c r="I31" s="972"/>
      <c r="J31" s="972"/>
      <c r="K31" s="972"/>
      <c r="L31" s="972"/>
      <c r="M31" s="972"/>
      <c r="N31" s="972"/>
      <c r="O31" s="972"/>
      <c r="P31" s="972"/>
      <c r="Q31" s="972"/>
      <c r="R31" s="972"/>
      <c r="S31" s="972"/>
    </row>
    <row r="32" spans="2:19" ht="31.5" customHeight="1" x14ac:dyDescent="0.25">
      <c r="B32" s="966" t="s">
        <v>808</v>
      </c>
      <c r="C32" s="966"/>
      <c r="D32" s="966"/>
      <c r="E32" s="966"/>
      <c r="F32" s="966"/>
      <c r="G32" s="966"/>
      <c r="H32" s="966"/>
      <c r="I32" s="966"/>
      <c r="J32" s="966"/>
      <c r="K32" s="966"/>
      <c r="L32" s="966"/>
      <c r="M32" s="966"/>
      <c r="N32" s="966"/>
      <c r="O32" s="966"/>
      <c r="P32" s="966"/>
      <c r="Q32" s="966"/>
      <c r="R32" s="966"/>
      <c r="S32" s="966"/>
    </row>
    <row r="33" spans="2:19" x14ac:dyDescent="0.25">
      <c r="B33" s="11"/>
      <c r="C33" s="11"/>
      <c r="D33" s="11"/>
      <c r="E33" s="11"/>
      <c r="F33" s="11"/>
      <c r="G33" s="11"/>
      <c r="H33" s="11"/>
      <c r="I33" s="11"/>
      <c r="J33" s="11"/>
      <c r="K33" s="11"/>
      <c r="L33" s="11"/>
      <c r="M33" s="11"/>
      <c r="N33" s="11"/>
      <c r="O33" s="11"/>
      <c r="P33" s="11"/>
      <c r="Q33" s="11"/>
      <c r="R33" s="11"/>
      <c r="S33" s="11"/>
    </row>
    <row r="34" spans="2:19" ht="15" customHeight="1" x14ac:dyDescent="0.25">
      <c r="B34" s="973" t="s">
        <v>44</v>
      </c>
      <c r="C34" s="1057" t="s">
        <v>75</v>
      </c>
      <c r="D34" s="976" t="s">
        <v>827</v>
      </c>
      <c r="E34" s="976"/>
      <c r="F34" s="976" t="s">
        <v>738</v>
      </c>
      <c r="G34" s="976"/>
      <c r="H34" s="976" t="s">
        <v>739</v>
      </c>
      <c r="I34" s="976"/>
      <c r="J34" s="976" t="s">
        <v>740</v>
      </c>
      <c r="K34" s="976"/>
      <c r="L34" s="976" t="s">
        <v>741</v>
      </c>
      <c r="M34" s="976"/>
      <c r="N34" s="976" t="s">
        <v>742</v>
      </c>
      <c r="O34" s="976"/>
      <c r="P34" s="976" t="s">
        <v>831</v>
      </c>
      <c r="Q34" s="976"/>
      <c r="R34" s="976" t="s">
        <v>832</v>
      </c>
      <c r="S34" s="980"/>
    </row>
    <row r="35" spans="2:19" x14ac:dyDescent="0.25">
      <c r="B35" s="974"/>
      <c r="C35" s="1058"/>
      <c r="D35" s="981"/>
      <c r="E35" s="981"/>
      <c r="F35" s="981"/>
      <c r="G35" s="981"/>
      <c r="H35" s="977"/>
      <c r="I35" s="977"/>
      <c r="J35" s="977"/>
      <c r="K35" s="977"/>
      <c r="L35" s="977"/>
      <c r="M35" s="977"/>
      <c r="N35" s="977"/>
      <c r="O35" s="977"/>
      <c r="P35" s="977"/>
      <c r="Q35" s="977"/>
      <c r="R35" s="981"/>
      <c r="S35" s="982"/>
    </row>
    <row r="36" spans="2:19" x14ac:dyDescent="0.25">
      <c r="B36" s="975"/>
      <c r="C36" s="72" t="s">
        <v>4</v>
      </c>
      <c r="D36" s="177" t="s">
        <v>5</v>
      </c>
      <c r="E36" s="177" t="s">
        <v>6</v>
      </c>
      <c r="F36" s="179" t="s">
        <v>5</v>
      </c>
      <c r="G36" s="179" t="s">
        <v>6</v>
      </c>
      <c r="H36" s="179" t="s">
        <v>5</v>
      </c>
      <c r="I36" s="179" t="s">
        <v>6</v>
      </c>
      <c r="J36" s="177" t="s">
        <v>5</v>
      </c>
      <c r="K36" s="177" t="s">
        <v>6</v>
      </c>
      <c r="L36" s="177" t="s">
        <v>5</v>
      </c>
      <c r="M36" s="177" t="s">
        <v>6</v>
      </c>
      <c r="N36" s="177" t="s">
        <v>5</v>
      </c>
      <c r="O36" s="177" t="s">
        <v>6</v>
      </c>
      <c r="P36" s="177" t="s">
        <v>5</v>
      </c>
      <c r="Q36" s="177" t="s">
        <v>6</v>
      </c>
      <c r="R36" s="179" t="s">
        <v>5</v>
      </c>
      <c r="S36" s="417" t="s">
        <v>6</v>
      </c>
    </row>
    <row r="37" spans="2:19" x14ac:dyDescent="0.25">
      <c r="B37" s="219" t="s">
        <v>25</v>
      </c>
      <c r="C37" s="107">
        <f>SUM(D37+F37+H37+J37+L37+N37+P37+R37)</f>
        <v>2911</v>
      </c>
      <c r="D37" s="320">
        <v>2689</v>
      </c>
      <c r="E37" s="522">
        <f>D37/C37</f>
        <v>0.92373754723462731</v>
      </c>
      <c r="F37" s="320">
        <v>64</v>
      </c>
      <c r="G37" s="259">
        <f>F37/C37</f>
        <v>2.1985571968395741E-2</v>
      </c>
      <c r="H37" s="320">
        <v>2</v>
      </c>
      <c r="I37" s="259">
        <f>H37/C37</f>
        <v>6.8704912401236691E-4</v>
      </c>
      <c r="J37" s="901">
        <v>7</v>
      </c>
      <c r="K37" s="259">
        <f>J37/C37</f>
        <v>2.4046719340432843E-3</v>
      </c>
      <c r="L37" s="901">
        <v>4</v>
      </c>
      <c r="M37" s="259">
        <f>L37/C37</f>
        <v>1.3740982480247338E-3</v>
      </c>
      <c r="N37" s="901">
        <v>4</v>
      </c>
      <c r="O37" s="259">
        <f>N37/C37</f>
        <v>1.3740982480247338E-3</v>
      </c>
      <c r="P37" s="901">
        <v>39</v>
      </c>
      <c r="Q37" s="259">
        <f>P37/C37</f>
        <v>1.3397457918241155E-2</v>
      </c>
      <c r="R37" s="320">
        <v>102</v>
      </c>
      <c r="S37" s="282">
        <f>R37/C37</f>
        <v>3.503950532463071E-2</v>
      </c>
    </row>
    <row r="38" spans="2:19" x14ac:dyDescent="0.25">
      <c r="B38" s="219" t="s">
        <v>26</v>
      </c>
      <c r="C38" s="107">
        <f>SUM(D38+F38+H38+J38+L38+N38+P38+R38)</f>
        <v>4903</v>
      </c>
      <c r="D38" s="121">
        <v>2902</v>
      </c>
      <c r="E38" s="524">
        <f>D38/C38</f>
        <v>0.59188252090556803</v>
      </c>
      <c r="F38" s="121">
        <v>937</v>
      </c>
      <c r="G38" s="42">
        <f>F38/C38</f>
        <v>0.19110748521313481</v>
      </c>
      <c r="H38" s="121">
        <v>26</v>
      </c>
      <c r="I38" s="42">
        <f>H38/C38</f>
        <v>5.3028757903324491E-3</v>
      </c>
      <c r="J38" s="519">
        <v>43</v>
      </c>
      <c r="K38" s="42">
        <f>J38/C38</f>
        <v>8.7701407301652053E-3</v>
      </c>
      <c r="L38" s="519">
        <v>53</v>
      </c>
      <c r="M38" s="42">
        <f>L38/C38</f>
        <v>1.0809708341831531E-2</v>
      </c>
      <c r="N38" s="519">
        <v>21</v>
      </c>
      <c r="O38" s="42">
        <f>N38/C38</f>
        <v>4.2830919844992861E-3</v>
      </c>
      <c r="P38" s="519">
        <v>295</v>
      </c>
      <c r="Q38" s="42">
        <f>P38/C38</f>
        <v>6.0167244544156638E-2</v>
      </c>
      <c r="R38" s="121">
        <v>626</v>
      </c>
      <c r="S38" s="35">
        <f>R38/C38</f>
        <v>0.12767693249031206</v>
      </c>
    </row>
    <row r="39" spans="2:19" x14ac:dyDescent="0.25">
      <c r="B39" s="219" t="s">
        <v>27</v>
      </c>
      <c r="C39" s="107">
        <f>SUM(D39+F39+H39+J39+L39+N39+P39+R39)</f>
        <v>2621</v>
      </c>
      <c r="D39" s="121">
        <v>1463</v>
      </c>
      <c r="E39" s="524">
        <f>D39/C39</f>
        <v>0.55818389927508583</v>
      </c>
      <c r="F39" s="121">
        <v>596</v>
      </c>
      <c r="G39" s="42">
        <f>F39/C39</f>
        <v>0.22739412438000764</v>
      </c>
      <c r="H39" s="121">
        <v>5</v>
      </c>
      <c r="I39" s="42">
        <f>H39/C39</f>
        <v>1.9076688286913392E-3</v>
      </c>
      <c r="J39" s="519">
        <v>11</v>
      </c>
      <c r="K39" s="42">
        <f>J39/C39</f>
        <v>4.1968714231209459E-3</v>
      </c>
      <c r="L39" s="519">
        <v>8</v>
      </c>
      <c r="M39" s="42">
        <f>L39/C39</f>
        <v>3.0522701259061429E-3</v>
      </c>
      <c r="N39" s="519">
        <v>13</v>
      </c>
      <c r="O39" s="42">
        <f>N39/C39</f>
        <v>4.9599389545974815E-3</v>
      </c>
      <c r="P39" s="519">
        <v>203</v>
      </c>
      <c r="Q39" s="42">
        <f>P39/C39</f>
        <v>7.7451354444868364E-2</v>
      </c>
      <c r="R39" s="121">
        <v>322</v>
      </c>
      <c r="S39" s="35">
        <f>R39/C39</f>
        <v>0.12285387256772225</v>
      </c>
    </row>
    <row r="40" spans="2:19" x14ac:dyDescent="0.25">
      <c r="B40" s="219" t="s">
        <v>28</v>
      </c>
      <c r="C40" s="107">
        <f>SUM(D40+F40+H40+J40+L40+N40+P40+R40)</f>
        <v>1139</v>
      </c>
      <c r="D40" s="121">
        <v>599</v>
      </c>
      <c r="E40" s="524">
        <f>D40/C40</f>
        <v>0.52589991220368748</v>
      </c>
      <c r="F40" s="121">
        <v>273</v>
      </c>
      <c r="G40" s="42">
        <f>F40/C40</f>
        <v>0.23968393327480245</v>
      </c>
      <c r="H40" s="121">
        <v>7</v>
      </c>
      <c r="I40" s="42">
        <f>H40/C40</f>
        <v>6.145741878841089E-3</v>
      </c>
      <c r="J40" s="519">
        <v>6</v>
      </c>
      <c r="K40" s="42">
        <f>J40/C40</f>
        <v>5.2677787532923615E-3</v>
      </c>
      <c r="L40" s="519">
        <v>8</v>
      </c>
      <c r="M40" s="42">
        <f>L40/C40</f>
        <v>7.0237050043898156E-3</v>
      </c>
      <c r="N40" s="519">
        <v>14</v>
      </c>
      <c r="O40" s="42">
        <f>N40/C40</f>
        <v>1.2291483757682178E-2</v>
      </c>
      <c r="P40" s="519">
        <v>82</v>
      </c>
      <c r="Q40" s="42">
        <f>P40/C40</f>
        <v>7.1992976294995611E-2</v>
      </c>
      <c r="R40" s="121">
        <v>150</v>
      </c>
      <c r="S40" s="35">
        <f>R40/C40</f>
        <v>0.13169446883230904</v>
      </c>
    </row>
    <row r="41" spans="2:19" x14ac:dyDescent="0.25">
      <c r="B41" s="902" t="s">
        <v>743</v>
      </c>
      <c r="C41" s="911">
        <f>SUM(D41+F41+H41+J41+L41+N41+P41+R41)</f>
        <v>11574</v>
      </c>
      <c r="D41" s="605">
        <f>SUM(D37:D40)</f>
        <v>7653</v>
      </c>
      <c r="E41" s="607">
        <f>D41/C41</f>
        <v>0.66122343182996368</v>
      </c>
      <c r="F41" s="605">
        <f>SUM(F37:F40)</f>
        <v>1870</v>
      </c>
      <c r="G41" s="654">
        <f>F41/C41</f>
        <v>0.16156903404181785</v>
      </c>
      <c r="H41" s="605">
        <f>SUM(H37:H40)</f>
        <v>40</v>
      </c>
      <c r="I41" s="654">
        <f>H41/C41</f>
        <v>3.4560221185415585E-3</v>
      </c>
      <c r="J41" s="903">
        <f>+SUM(J37:J40)</f>
        <v>67</v>
      </c>
      <c r="K41" s="654">
        <f>J41/C41</f>
        <v>5.7888370485571104E-3</v>
      </c>
      <c r="L41" s="903">
        <f>SUM(L37:L40)</f>
        <v>73</v>
      </c>
      <c r="M41" s="654">
        <f>L41/C41</f>
        <v>6.3072403663383446E-3</v>
      </c>
      <c r="N41" s="903">
        <f>SUM(N37:N40)</f>
        <v>52</v>
      </c>
      <c r="O41" s="654">
        <f>N41/C41</f>
        <v>4.4928287541040265E-3</v>
      </c>
      <c r="P41" s="903">
        <f>SUM(P37:P40)</f>
        <v>619</v>
      </c>
      <c r="Q41" s="654">
        <f>P41/C41</f>
        <v>5.3481942284430622E-2</v>
      </c>
      <c r="R41" s="605">
        <f>SUM(R37:R40)</f>
        <v>1200</v>
      </c>
      <c r="S41" s="534">
        <f>R41/C41</f>
        <v>0.10368066355624676</v>
      </c>
    </row>
    <row r="42" spans="2:19" x14ac:dyDescent="0.25">
      <c r="B42" s="37" t="s">
        <v>744</v>
      </c>
      <c r="C42" s="67"/>
      <c r="D42" s="67"/>
      <c r="E42" s="67"/>
      <c r="F42" s="67"/>
      <c r="G42" s="67"/>
      <c r="H42" s="67"/>
      <c r="I42" s="67"/>
      <c r="J42" s="67"/>
      <c r="K42" s="67"/>
      <c r="L42" s="67"/>
      <c r="M42" s="67"/>
      <c r="N42" s="67"/>
      <c r="O42" s="67"/>
      <c r="P42" s="67"/>
      <c r="Q42" s="67"/>
      <c r="R42" s="67"/>
      <c r="S42" s="67"/>
    </row>
    <row r="43" spans="2:19" x14ac:dyDescent="0.25">
      <c r="B43" s="972" t="s">
        <v>745</v>
      </c>
      <c r="C43" s="972"/>
      <c r="D43" s="972"/>
      <c r="E43" s="972"/>
      <c r="F43" s="972"/>
      <c r="G43" s="972"/>
      <c r="H43" s="972"/>
      <c r="I43" s="972"/>
      <c r="J43" s="972"/>
      <c r="K43" s="972"/>
      <c r="L43" s="972"/>
      <c r="M43" s="972"/>
      <c r="N43" s="972"/>
      <c r="O43" s="972"/>
      <c r="P43" s="972"/>
      <c r="Q43" s="972"/>
      <c r="R43" s="972"/>
      <c r="S43" s="972"/>
    </row>
    <row r="44" spans="2:19" x14ac:dyDescent="0.25">
      <c r="B44" s="929" t="s">
        <v>833</v>
      </c>
      <c r="C44" s="929"/>
      <c r="D44" s="929"/>
      <c r="E44" s="929"/>
      <c r="F44" s="929"/>
    </row>
    <row r="45" spans="2:19" ht="15" customHeight="1" x14ac:dyDescent="0.25">
      <c r="B45" s="972" t="s">
        <v>834</v>
      </c>
      <c r="C45" s="972"/>
      <c r="D45" s="972"/>
      <c r="E45" s="972"/>
      <c r="F45" s="972"/>
      <c r="G45" s="972"/>
      <c r="H45" s="972"/>
      <c r="I45" s="972"/>
      <c r="J45" s="972"/>
      <c r="K45" s="972"/>
      <c r="L45" s="972"/>
      <c r="M45" s="972"/>
      <c r="N45" s="972"/>
      <c r="O45" s="972"/>
      <c r="P45" s="972"/>
      <c r="Q45" s="972"/>
      <c r="R45" s="972"/>
      <c r="S45" s="972"/>
    </row>
    <row r="47" spans="2:19" ht="15.75" customHeight="1" x14ac:dyDescent="0.25">
      <c r="B47" s="966" t="s">
        <v>806</v>
      </c>
      <c r="C47" s="966"/>
      <c r="D47" s="966"/>
      <c r="E47" s="966"/>
      <c r="F47" s="966"/>
      <c r="G47" s="966"/>
      <c r="H47" s="966"/>
      <c r="I47" s="966"/>
      <c r="J47" s="966"/>
      <c r="K47" s="966"/>
      <c r="L47" s="966"/>
      <c r="M47" s="966"/>
      <c r="N47" s="966"/>
      <c r="O47" s="966"/>
      <c r="P47" s="966"/>
      <c r="Q47" s="966"/>
      <c r="R47" s="966"/>
      <c r="S47" s="966"/>
    </row>
    <row r="48" spans="2:19" x14ac:dyDescent="0.25">
      <c r="B48" s="972"/>
      <c r="C48" s="972"/>
      <c r="D48" s="972"/>
      <c r="E48" s="972"/>
      <c r="F48" s="972"/>
    </row>
    <row r="49" spans="2:6" ht="15" customHeight="1" x14ac:dyDescent="0.25">
      <c r="B49" s="973" t="s">
        <v>746</v>
      </c>
      <c r="C49" s="976"/>
      <c r="D49" s="980"/>
      <c r="E49" s="67"/>
      <c r="F49" s="67"/>
    </row>
    <row r="50" spans="2:6" ht="22.5" customHeight="1" x14ac:dyDescent="0.25">
      <c r="B50" s="974"/>
      <c r="C50" s="977"/>
      <c r="D50" s="992"/>
      <c r="E50" s="99"/>
      <c r="F50" s="67"/>
    </row>
    <row r="51" spans="2:6" x14ac:dyDescent="0.25">
      <c r="B51" s="974"/>
      <c r="C51" s="179" t="s">
        <v>5</v>
      </c>
      <c r="D51" s="417" t="s">
        <v>6</v>
      </c>
      <c r="E51" s="67"/>
      <c r="F51" s="67"/>
    </row>
    <row r="52" spans="2:6" x14ac:dyDescent="0.25">
      <c r="B52" s="218" t="s">
        <v>738</v>
      </c>
      <c r="C52" s="320">
        <v>1870</v>
      </c>
      <c r="D52" s="282">
        <f t="shared" ref="D52:D58" si="5">C52/C$58</f>
        <v>0.687247335538405</v>
      </c>
      <c r="E52" s="67"/>
      <c r="F52" s="67"/>
    </row>
    <row r="53" spans="2:6" x14ac:dyDescent="0.25">
      <c r="B53" s="219" t="s">
        <v>739</v>
      </c>
      <c r="C53" s="121">
        <v>40</v>
      </c>
      <c r="D53" s="35">
        <f t="shared" si="5"/>
        <v>1.4700477765527379E-2</v>
      </c>
      <c r="E53" s="67"/>
      <c r="F53" s="67"/>
    </row>
    <row r="54" spans="2:6" x14ac:dyDescent="0.25">
      <c r="B54" s="219" t="s">
        <v>740</v>
      </c>
      <c r="C54" s="121">
        <v>67</v>
      </c>
      <c r="D54" s="35">
        <f t="shared" si="5"/>
        <v>2.4623300257258361E-2</v>
      </c>
      <c r="E54" s="67"/>
      <c r="F54" s="67"/>
    </row>
    <row r="55" spans="2:6" x14ac:dyDescent="0.25">
      <c r="B55" s="219" t="s">
        <v>741</v>
      </c>
      <c r="C55" s="121">
        <v>73</v>
      </c>
      <c r="D55" s="35">
        <f t="shared" si="5"/>
        <v>2.6828371922087469E-2</v>
      </c>
      <c r="E55" s="67"/>
      <c r="F55" s="67"/>
    </row>
    <row r="56" spans="2:6" x14ac:dyDescent="0.25">
      <c r="B56" s="219" t="s">
        <v>742</v>
      </c>
      <c r="C56" s="121">
        <v>52</v>
      </c>
      <c r="D56" s="35">
        <f t="shared" si="5"/>
        <v>1.9110621095185593E-2</v>
      </c>
      <c r="E56" s="67"/>
      <c r="F56" s="67"/>
    </row>
    <row r="57" spans="2:6" x14ac:dyDescent="0.25">
      <c r="B57" s="298" t="s">
        <v>828</v>
      </c>
      <c r="C57" s="210">
        <v>619</v>
      </c>
      <c r="D57" s="251">
        <f t="shared" si="5"/>
        <v>0.22748989342153619</v>
      </c>
      <c r="E57" s="67"/>
      <c r="F57" s="67"/>
    </row>
    <row r="58" spans="2:6" x14ac:dyDescent="0.25">
      <c r="B58" s="322" t="s">
        <v>743</v>
      </c>
      <c r="C58" s="525">
        <f>SUM(C52:C57)</f>
        <v>2721</v>
      </c>
      <c r="D58" s="35">
        <f t="shared" si="5"/>
        <v>1</v>
      </c>
      <c r="E58" s="904"/>
      <c r="F58" s="67"/>
    </row>
    <row r="59" spans="2:6" ht="39" customHeight="1" x14ac:dyDescent="0.25">
      <c r="B59" s="1124" t="s">
        <v>744</v>
      </c>
      <c r="C59" s="1124"/>
      <c r="D59" s="1124"/>
      <c r="E59" s="1125"/>
      <c r="F59" s="1125"/>
    </row>
    <row r="60" spans="2:6" ht="24.75" customHeight="1" x14ac:dyDescent="0.25">
      <c r="B60" s="1125" t="s">
        <v>829</v>
      </c>
      <c r="C60" s="1125"/>
      <c r="D60" s="1125"/>
      <c r="E60" s="1125"/>
      <c r="F60" s="1125"/>
    </row>
  </sheetData>
  <mergeCells count="41">
    <mergeCell ref="B60:F60"/>
    <mergeCell ref="B19:S19"/>
    <mergeCell ref="D21:E22"/>
    <mergeCell ref="F21:G22"/>
    <mergeCell ref="H21:I22"/>
    <mergeCell ref="J21:K22"/>
    <mergeCell ref="L21:M22"/>
    <mergeCell ref="N21:O22"/>
    <mergeCell ref="P21:Q22"/>
    <mergeCell ref="R21:S22"/>
    <mergeCell ref="B21:B23"/>
    <mergeCell ref="C21:C22"/>
    <mergeCell ref="N34:O35"/>
    <mergeCell ref="P34:Q35"/>
    <mergeCell ref="R34:S35"/>
    <mergeCell ref="B34:B36"/>
    <mergeCell ref="B3:N3"/>
    <mergeCell ref="B59:F59"/>
    <mergeCell ref="B47:S47"/>
    <mergeCell ref="B43:S43"/>
    <mergeCell ref="B45:S45"/>
    <mergeCell ref="B48:F48"/>
    <mergeCell ref="B49:B51"/>
    <mergeCell ref="C49:D50"/>
    <mergeCell ref="B31:S31"/>
    <mergeCell ref="B32:S32"/>
    <mergeCell ref="D34:E35"/>
    <mergeCell ref="F34:G35"/>
    <mergeCell ref="H34:I35"/>
    <mergeCell ref="J34:K35"/>
    <mergeCell ref="L34:M35"/>
    <mergeCell ref="G6:H6"/>
    <mergeCell ref="J6:K6"/>
    <mergeCell ref="M6:N6"/>
    <mergeCell ref="C5:E5"/>
    <mergeCell ref="F5:H5"/>
    <mergeCell ref="I5:K5"/>
    <mergeCell ref="L5:N5"/>
    <mergeCell ref="D6:E6"/>
    <mergeCell ref="C34:C35"/>
    <mergeCell ref="B15:N15"/>
  </mergeCells>
  <conditionalFormatting sqref="C24:C28">
    <cfRule type="cellIs" dxfId="11" priority="7" operator="equal">
      <formula>"Positive alert"</formula>
    </cfRule>
    <cfRule type="cellIs" dxfId="10" priority="8" operator="equal">
      <formula>"Negative alert"</formula>
    </cfRule>
    <cfRule type="cellIs" dxfId="9" priority="9" operator="equal">
      <formula>"Negative outlier"</formula>
    </cfRule>
    <cfRule type="cellIs" dxfId="8" priority="10" operator="equal">
      <formula>"Positive outlier"</formula>
    </cfRule>
    <cfRule type="cellIs" dxfId="7" priority="11" operator="equal">
      <formula>"Negative alert x2"</formula>
    </cfRule>
    <cfRule type="cellIs" dxfId="6" priority="12" operator="equal">
      <formula>"Positive alert x2"</formula>
    </cfRule>
  </conditionalFormatting>
  <conditionalFormatting sqref="C37:C41">
    <cfRule type="cellIs" dxfId="5" priority="1" operator="equal">
      <formula>"Positive alert"</formula>
    </cfRule>
    <cfRule type="cellIs" dxfId="4" priority="2" operator="equal">
      <formula>"Negative alert"</formula>
    </cfRule>
    <cfRule type="cellIs" dxfId="3" priority="3" operator="equal">
      <formula>"Negative outlier"</formula>
    </cfRule>
    <cfRule type="cellIs" dxfId="2" priority="4" operator="equal">
      <formula>"Positive outlier"</formula>
    </cfRule>
    <cfRule type="cellIs" dxfId="1" priority="5" operator="equal">
      <formula>"Negative alert x2"</formula>
    </cfRule>
    <cfRule type="cellIs" dxfId="0" priority="6" operator="equal">
      <formula>"Positive alert x2"</formula>
    </cfRule>
  </conditionalFormatting>
  <hyperlinks>
    <hyperlink ref="B1" location="TOC!A1" display="TOC" xr:uid="{00000000-0004-0000-1E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D30"/>
  <sheetViews>
    <sheetView zoomScaleNormal="100" zoomScaleSheetLayoutView="100" workbookViewId="0">
      <selection activeCell="B1" sqref="B1"/>
    </sheetView>
  </sheetViews>
  <sheetFormatPr defaultRowHeight="15" x14ac:dyDescent="0.25"/>
  <cols>
    <col min="1" max="1" width="5.7109375" style="10" customWidth="1"/>
    <col min="2" max="2" width="45.42578125" style="10" customWidth="1"/>
    <col min="3" max="3" width="56.85546875" style="10" customWidth="1"/>
    <col min="4" max="16384" width="9.140625" style="10"/>
  </cols>
  <sheetData>
    <row r="1" spans="2:3" x14ac:dyDescent="0.25">
      <c r="B1" s="9" t="s">
        <v>48</v>
      </c>
    </row>
    <row r="3" spans="2:3" x14ac:dyDescent="0.25">
      <c r="B3" s="44" t="s">
        <v>62</v>
      </c>
    </row>
    <row r="4" spans="2:3" ht="15.75" x14ac:dyDescent="0.25">
      <c r="B4" s="45"/>
    </row>
    <row r="5" spans="2:3" x14ac:dyDescent="0.25">
      <c r="B5" s="65" t="s">
        <v>293</v>
      </c>
    </row>
    <row r="6" spans="2:3" ht="15.75" thickBot="1" x14ac:dyDescent="0.3"/>
    <row r="7" spans="2:3" ht="15.75" thickBot="1" x14ac:dyDescent="0.3">
      <c r="B7" s="168" t="s">
        <v>661</v>
      </c>
      <c r="C7" s="169" t="s">
        <v>190</v>
      </c>
    </row>
    <row r="8" spans="2:3" ht="15.75" thickBot="1" x14ac:dyDescent="0.3">
      <c r="B8" s="170" t="s">
        <v>7</v>
      </c>
      <c r="C8" s="170" t="s">
        <v>189</v>
      </c>
    </row>
    <row r="9" spans="2:3" ht="15.75" thickBot="1" x14ac:dyDescent="0.3">
      <c r="B9" s="170" t="s">
        <v>8</v>
      </c>
      <c r="C9" s="170" t="s">
        <v>188</v>
      </c>
    </row>
    <row r="10" spans="2:3" ht="15.75" thickBot="1" x14ac:dyDescent="0.3">
      <c r="B10" s="170" t="s">
        <v>187</v>
      </c>
      <c r="C10" s="170" t="s">
        <v>186</v>
      </c>
    </row>
    <row r="11" spans="2:3" ht="15.75" thickBot="1" x14ac:dyDescent="0.3">
      <c r="B11" s="170" t="s">
        <v>185</v>
      </c>
      <c r="C11" s="170" t="s">
        <v>184</v>
      </c>
    </row>
    <row r="12" spans="2:3" ht="15.75" thickBot="1" x14ac:dyDescent="0.3">
      <c r="B12" s="170" t="s">
        <v>11</v>
      </c>
      <c r="C12" s="170" t="s">
        <v>183</v>
      </c>
    </row>
    <row r="13" spans="2:3" ht="15.75" thickBot="1" x14ac:dyDescent="0.3">
      <c r="B13" s="170" t="s">
        <v>12</v>
      </c>
      <c r="C13" s="170" t="s">
        <v>182</v>
      </c>
    </row>
    <row r="14" spans="2:3" ht="15.75" thickBot="1" x14ac:dyDescent="0.3">
      <c r="B14" s="170" t="s">
        <v>55</v>
      </c>
      <c r="C14" s="170" t="s">
        <v>181</v>
      </c>
    </row>
    <row r="15" spans="2:3" x14ac:dyDescent="0.25">
      <c r="B15" s="954" t="s">
        <v>180</v>
      </c>
      <c r="C15" s="171" t="s">
        <v>179</v>
      </c>
    </row>
    <row r="16" spans="2:3" ht="15.75" thickBot="1" x14ac:dyDescent="0.3">
      <c r="B16" s="955"/>
      <c r="C16" s="170" t="s">
        <v>178</v>
      </c>
    </row>
    <row r="17" spans="2:4" x14ac:dyDescent="0.25">
      <c r="B17" s="954" t="s">
        <v>177</v>
      </c>
      <c r="C17" s="171" t="s">
        <v>176</v>
      </c>
    </row>
    <row r="18" spans="2:4" ht="15.75" thickBot="1" x14ac:dyDescent="0.3">
      <c r="B18" s="955"/>
      <c r="C18" s="170" t="s">
        <v>175</v>
      </c>
    </row>
    <row r="19" spans="2:4" ht="15.75" thickBot="1" x14ac:dyDescent="0.3">
      <c r="B19" s="170" t="s">
        <v>57</v>
      </c>
      <c r="C19" s="170" t="s">
        <v>174</v>
      </c>
    </row>
    <row r="20" spans="2:4" ht="16.5" thickBot="1" x14ac:dyDescent="0.3">
      <c r="B20" s="170" t="s">
        <v>58</v>
      </c>
      <c r="C20" s="170" t="s">
        <v>173</v>
      </c>
      <c r="D20" s="71"/>
    </row>
    <row r="21" spans="2:4" ht="15.75" thickBot="1" x14ac:dyDescent="0.3">
      <c r="B21" s="170" t="s">
        <v>59</v>
      </c>
      <c r="C21" s="170" t="s">
        <v>172</v>
      </c>
    </row>
    <row r="22" spans="2:4" ht="15.75" thickBot="1" x14ac:dyDescent="0.3">
      <c r="B22" s="170" t="s">
        <v>14</v>
      </c>
      <c r="C22" s="170" t="s">
        <v>171</v>
      </c>
    </row>
    <row r="23" spans="2:4" ht="15.75" thickBot="1" x14ac:dyDescent="0.3">
      <c r="B23" s="172" t="s">
        <v>82</v>
      </c>
      <c r="C23" s="172" t="s">
        <v>292</v>
      </c>
    </row>
    <row r="25" spans="2:4" x14ac:dyDescent="0.25">
      <c r="B25" s="70" t="s">
        <v>170</v>
      </c>
    </row>
    <row r="26" spans="2:4" x14ac:dyDescent="0.25">
      <c r="B26" s="69" t="s">
        <v>169</v>
      </c>
    </row>
    <row r="27" spans="2:4" x14ac:dyDescent="0.25">
      <c r="B27" s="69" t="s">
        <v>168</v>
      </c>
    </row>
    <row r="28" spans="2:4" x14ac:dyDescent="0.25">
      <c r="B28" s="69" t="s">
        <v>167</v>
      </c>
    </row>
    <row r="29" spans="2:4" x14ac:dyDescent="0.25">
      <c r="B29" s="69"/>
    </row>
    <row r="30" spans="2:4" x14ac:dyDescent="0.25">
      <c r="B30" s="68" t="s">
        <v>166</v>
      </c>
    </row>
  </sheetData>
  <mergeCells count="2">
    <mergeCell ref="B15:B16"/>
    <mergeCell ref="B17:B18"/>
  </mergeCells>
  <hyperlinks>
    <hyperlink ref="B30" r:id="rId1" display="https://www.clapa.com/treatment/nhs-cleft-teams/" xr:uid="{00000000-0004-0000-0200-000000000000}"/>
    <hyperlink ref="B1" location="TOC!A1" display="TOC" xr:uid="{00000000-0004-0000-0200-000001000000}"/>
  </hyperlinks>
  <pageMargins left="0.70866141732283472" right="0.70866141732283472" top="0.74803149606299213" bottom="0.74803149606299213" header="0.31496062992125984" footer="0.31496062992125984"/>
  <pageSetup paperSize="9" scale="59" orientation="landscape" r:id="rId2"/>
  <headerFooter>
    <oddHeader>&amp;C&amp;F</oddHeader>
    <oddFooter>&amp;C&amp;A
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1:O18"/>
  <sheetViews>
    <sheetView zoomScaleNormal="100" zoomScaleSheetLayoutView="90" workbookViewId="0">
      <selection activeCell="B1" sqref="B1"/>
    </sheetView>
  </sheetViews>
  <sheetFormatPr defaultRowHeight="15" x14ac:dyDescent="0.25"/>
  <cols>
    <col min="1" max="1" width="9.140625" style="67"/>
    <col min="2" max="2" width="120.7109375" style="67" customWidth="1"/>
    <col min="3" max="16384" width="9.140625" style="67"/>
  </cols>
  <sheetData>
    <row r="1" spans="2:15" x14ac:dyDescent="0.25">
      <c r="B1" s="68" t="s">
        <v>48</v>
      </c>
    </row>
    <row r="3" spans="2:15" x14ac:dyDescent="0.25">
      <c r="B3" s="953" t="s">
        <v>133</v>
      </c>
      <c r="C3" s="953"/>
      <c r="D3" s="953"/>
      <c r="E3" s="953"/>
      <c r="F3" s="953"/>
      <c r="G3" s="953"/>
      <c r="H3" s="953"/>
      <c r="I3" s="953"/>
      <c r="J3" s="953"/>
      <c r="K3" s="953"/>
      <c r="L3" s="953"/>
      <c r="M3" s="953"/>
      <c r="N3" s="953"/>
      <c r="O3" s="953"/>
    </row>
    <row r="4" spans="2:15" ht="15.75" x14ac:dyDescent="0.25">
      <c r="B4" s="45"/>
      <c r="C4" s="45"/>
      <c r="D4" s="45"/>
    </row>
    <row r="5" spans="2:15" x14ac:dyDescent="0.25">
      <c r="B5" s="953" t="s">
        <v>153</v>
      </c>
      <c r="C5" s="953"/>
      <c r="D5" s="953"/>
      <c r="E5" s="953"/>
      <c r="F5" s="953"/>
      <c r="G5" s="953"/>
      <c r="H5" s="953"/>
      <c r="I5" s="953"/>
      <c r="J5" s="953"/>
      <c r="K5" s="953"/>
      <c r="L5" s="953"/>
      <c r="M5" s="953"/>
      <c r="N5" s="953"/>
      <c r="O5" s="953"/>
    </row>
    <row r="6" spans="2:15" ht="94.5" customHeight="1" x14ac:dyDescent="0.25">
      <c r="B6" s="164" t="s">
        <v>154</v>
      </c>
      <c r="C6" s="191"/>
      <c r="D6" s="191"/>
      <c r="E6" s="191"/>
      <c r="F6" s="191"/>
      <c r="G6" s="191"/>
      <c r="H6" s="191"/>
      <c r="I6" s="191"/>
      <c r="J6" s="191"/>
      <c r="K6" s="191"/>
      <c r="L6" s="191"/>
      <c r="M6" s="191"/>
      <c r="N6" s="191"/>
      <c r="O6" s="191"/>
    </row>
    <row r="8" spans="2:15" x14ac:dyDescent="0.25">
      <c r="B8" s="953" t="s">
        <v>155</v>
      </c>
      <c r="C8" s="953"/>
      <c r="D8" s="953"/>
      <c r="E8" s="953"/>
      <c r="F8" s="953"/>
      <c r="G8" s="953"/>
      <c r="H8" s="953"/>
      <c r="I8" s="953"/>
      <c r="J8" s="953"/>
      <c r="K8" s="953"/>
      <c r="L8" s="953"/>
      <c r="M8" s="953"/>
      <c r="N8" s="953"/>
      <c r="O8" s="953"/>
    </row>
    <row r="9" spans="2:15" ht="189.75" customHeight="1" x14ac:dyDescent="0.25">
      <c r="B9" s="165" t="s">
        <v>156</v>
      </c>
      <c r="C9" s="33"/>
      <c r="D9" s="33"/>
      <c r="E9" s="33"/>
      <c r="F9" s="33"/>
      <c r="G9" s="33"/>
      <c r="H9" s="33"/>
      <c r="I9" s="33"/>
      <c r="J9" s="33"/>
      <c r="K9" s="33"/>
      <c r="L9" s="33"/>
      <c r="M9" s="33"/>
      <c r="N9" s="33"/>
      <c r="O9" s="33"/>
    </row>
    <row r="10" spans="2:15" ht="15" customHeight="1" x14ac:dyDescent="0.25">
      <c r="B10" s="33"/>
      <c r="C10" s="33"/>
      <c r="D10" s="33"/>
      <c r="E10" s="33"/>
      <c r="F10" s="33"/>
      <c r="G10" s="33"/>
      <c r="H10" s="33"/>
      <c r="I10" s="33"/>
      <c r="J10" s="33"/>
      <c r="K10" s="33"/>
      <c r="L10" s="33"/>
      <c r="M10" s="33"/>
      <c r="N10" s="33"/>
      <c r="O10" s="33"/>
    </row>
    <row r="11" spans="2:15" x14ac:dyDescent="0.25">
      <c r="B11" s="953" t="s">
        <v>157</v>
      </c>
      <c r="C11" s="953"/>
      <c r="D11" s="953"/>
      <c r="E11" s="953"/>
      <c r="F11" s="953"/>
      <c r="G11" s="953"/>
      <c r="H11" s="953"/>
      <c r="I11" s="953"/>
      <c r="J11" s="953"/>
      <c r="K11" s="953"/>
      <c r="L11" s="953"/>
      <c r="M11" s="953"/>
      <c r="N11" s="953"/>
      <c r="O11" s="953"/>
    </row>
    <row r="12" spans="2:15" ht="79.5" customHeight="1" x14ac:dyDescent="0.25">
      <c r="B12" s="165" t="s">
        <v>158</v>
      </c>
      <c r="C12" s="62"/>
      <c r="D12" s="62"/>
      <c r="E12" s="62"/>
      <c r="F12" s="62"/>
      <c r="G12" s="62"/>
      <c r="H12" s="62"/>
      <c r="I12" s="62"/>
      <c r="J12" s="62"/>
      <c r="K12" s="62"/>
      <c r="L12" s="62"/>
      <c r="M12" s="62"/>
      <c r="N12" s="62"/>
      <c r="O12" s="62"/>
    </row>
    <row r="13" spans="2:15" ht="15" customHeight="1" x14ac:dyDescent="0.25">
      <c r="B13" s="62"/>
      <c r="C13" s="62"/>
      <c r="D13" s="62"/>
      <c r="E13" s="62"/>
      <c r="F13" s="62"/>
      <c r="G13" s="62"/>
      <c r="H13" s="62"/>
      <c r="I13" s="62"/>
      <c r="J13" s="62"/>
      <c r="K13" s="62"/>
      <c r="L13" s="62"/>
      <c r="M13" s="62"/>
      <c r="N13" s="62"/>
      <c r="O13" s="62"/>
    </row>
    <row r="14" spans="2:15" ht="15" customHeight="1" x14ac:dyDescent="0.25">
      <c r="B14" s="63" t="s">
        <v>159</v>
      </c>
      <c r="C14" s="62"/>
      <c r="D14" s="62"/>
      <c r="E14" s="62"/>
      <c r="F14" s="62"/>
      <c r="G14" s="62"/>
      <c r="H14" s="62"/>
      <c r="I14" s="62"/>
      <c r="J14" s="62"/>
      <c r="K14" s="62"/>
      <c r="L14" s="62"/>
      <c r="M14" s="62"/>
      <c r="N14" s="62"/>
      <c r="O14" s="62"/>
    </row>
    <row r="15" spans="2:15" ht="15" customHeight="1" x14ac:dyDescent="0.25">
      <c r="B15" s="62"/>
      <c r="C15" s="62"/>
      <c r="D15" s="62"/>
      <c r="E15" s="62"/>
      <c r="F15" s="62"/>
      <c r="G15" s="62"/>
      <c r="H15" s="62"/>
      <c r="I15" s="62"/>
      <c r="J15" s="62"/>
      <c r="K15" s="62"/>
      <c r="L15" s="62"/>
      <c r="M15" s="62"/>
      <c r="N15" s="62"/>
      <c r="O15" s="62"/>
    </row>
    <row r="16" spans="2:15" ht="15" customHeight="1" x14ac:dyDescent="0.25">
      <c r="B16" s="62"/>
      <c r="C16" s="62"/>
      <c r="D16" s="62"/>
      <c r="E16" s="62"/>
      <c r="F16" s="62"/>
      <c r="G16" s="62"/>
      <c r="H16" s="62"/>
      <c r="I16" s="62"/>
      <c r="J16" s="62"/>
      <c r="K16" s="62"/>
      <c r="L16" s="62"/>
      <c r="M16" s="62"/>
      <c r="N16" s="62"/>
      <c r="O16" s="62"/>
    </row>
    <row r="17" spans="2:15" ht="15" customHeight="1" x14ac:dyDescent="0.25">
      <c r="B17" s="62"/>
      <c r="C17" s="62"/>
      <c r="D17" s="62"/>
      <c r="E17" s="62"/>
      <c r="F17" s="62"/>
      <c r="G17" s="62"/>
      <c r="H17" s="62"/>
      <c r="I17" s="62"/>
      <c r="J17" s="62"/>
      <c r="K17" s="62"/>
      <c r="L17" s="62"/>
      <c r="M17" s="62"/>
      <c r="N17" s="62"/>
      <c r="O17" s="62"/>
    </row>
    <row r="18" spans="2:15" ht="15" customHeight="1" x14ac:dyDescent="0.25">
      <c r="B18" s="62"/>
      <c r="C18" s="62"/>
      <c r="D18" s="62"/>
      <c r="E18" s="62"/>
      <c r="F18" s="62"/>
      <c r="G18" s="62"/>
      <c r="H18" s="62"/>
      <c r="I18" s="62"/>
      <c r="J18" s="62"/>
      <c r="K18" s="62"/>
      <c r="L18" s="62"/>
      <c r="M18" s="62"/>
      <c r="N18" s="62"/>
      <c r="O18" s="62"/>
    </row>
  </sheetData>
  <mergeCells count="4">
    <mergeCell ref="B3:O3"/>
    <mergeCell ref="B5:O5"/>
    <mergeCell ref="B8:O8"/>
    <mergeCell ref="B11:O11"/>
  </mergeCells>
  <hyperlinks>
    <hyperlink ref="B1" location="TOC!A1" display="TOC" xr:uid="{00000000-0004-0000-1F00-000000000000}"/>
    <hyperlink ref="B14" r:id="rId1" location=":~:text=About%20the%20Cleft%20Development%20Group%20(CDG)&amp;text=It%20represents%20all%20stakeholders%20in,all%20patients%20who%20need%20it." xr:uid="{00000000-0004-0000-1F00-000001000000}"/>
  </hyperlinks>
  <pageMargins left="0.7" right="0.7" top="0.75" bottom="0.75" header="0.3" footer="0.3"/>
  <pageSetup paperSize="9" orientation="portrait" r:id="rId2"/>
  <headerFooter>
    <oddHeader>&amp;C&amp;F</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L56"/>
  <sheetViews>
    <sheetView zoomScaleNormal="100" zoomScaleSheetLayoutView="90" workbookViewId="0">
      <selection activeCell="B1" sqref="B1"/>
    </sheetView>
  </sheetViews>
  <sheetFormatPr defaultRowHeight="15" x14ac:dyDescent="0.25"/>
  <cols>
    <col min="1" max="1" width="5.7109375" style="67" customWidth="1"/>
    <col min="2" max="2" width="19.7109375" style="67" customWidth="1"/>
    <col min="3" max="3" width="9.140625" style="67" customWidth="1"/>
    <col min="4" max="4" width="11.7109375" style="67" bestFit="1" customWidth="1"/>
    <col min="5" max="5" width="4.7109375" style="67" customWidth="1"/>
    <col min="6" max="6" width="35.7109375" style="67" customWidth="1"/>
    <col min="7" max="8" width="30.7109375" style="67" customWidth="1"/>
    <col min="9" max="9" width="22.7109375" style="67" customWidth="1"/>
    <col min="10" max="10" width="18.7109375" style="67" customWidth="1"/>
    <col min="11" max="11" width="16.140625" style="67" customWidth="1"/>
    <col min="12" max="16384" width="9.140625" style="67"/>
  </cols>
  <sheetData>
    <row r="1" spans="1:12" x14ac:dyDescent="0.25">
      <c r="B1" s="68" t="s">
        <v>48</v>
      </c>
      <c r="C1" s="68"/>
    </row>
    <row r="2" spans="1:12" x14ac:dyDescent="0.25">
      <c r="I2" s="202"/>
    </row>
    <row r="3" spans="1:12" ht="18.75" x14ac:dyDescent="0.25">
      <c r="B3" s="176" t="s">
        <v>288</v>
      </c>
      <c r="C3" s="176"/>
      <c r="F3" s="206"/>
    </row>
    <row r="5" spans="1:12" s="65" customFormat="1" ht="12.75" x14ac:dyDescent="0.25">
      <c r="B5" s="207" t="s">
        <v>321</v>
      </c>
      <c r="C5" s="453"/>
      <c r="G5" s="8"/>
      <c r="L5" s="8"/>
    </row>
    <row r="6" spans="1:12" s="65" customFormat="1" ht="12.75" x14ac:dyDescent="0.25">
      <c r="B6" s="208" t="s">
        <v>298</v>
      </c>
      <c r="C6" s="209">
        <f>COUNTIF(D14:D43,"Data quality")</f>
        <v>13</v>
      </c>
      <c r="F6" s="454" t="s">
        <v>499</v>
      </c>
      <c r="G6" s="455">
        <f>COUNTIF(K14:K43,"Yes")</f>
        <v>16</v>
      </c>
      <c r="J6" s="450"/>
      <c r="K6" s="451"/>
      <c r="L6" s="8"/>
    </row>
    <row r="7" spans="1:12" s="65" customFormat="1" ht="12.75" x14ac:dyDescent="0.25">
      <c r="B7" s="208" t="s">
        <v>299</v>
      </c>
      <c r="C7" s="209">
        <f>COUNTIF(D14:D43,"Process")</f>
        <v>7</v>
      </c>
      <c r="G7" s="8"/>
      <c r="J7" s="450"/>
      <c r="K7" s="451"/>
      <c r="L7" s="8"/>
    </row>
    <row r="8" spans="1:12" s="65" customFormat="1" ht="12.75" x14ac:dyDescent="0.25">
      <c r="B8" s="456" t="s">
        <v>49</v>
      </c>
      <c r="C8" s="209">
        <f>COUNTIF(D14:D43,"Outcome")</f>
        <v>10</v>
      </c>
      <c r="G8" s="8"/>
      <c r="I8" s="452"/>
      <c r="J8" s="450"/>
      <c r="K8" s="451"/>
      <c r="L8" s="8"/>
    </row>
    <row r="9" spans="1:12" s="65" customFormat="1" x14ac:dyDescent="0.25">
      <c r="B9" s="457" t="s">
        <v>498</v>
      </c>
      <c r="C9" s="458">
        <f>SUM(C6:C8)</f>
        <v>30</v>
      </c>
      <c r="G9" s="8"/>
      <c r="I9" s="452"/>
      <c r="J9" s="450"/>
      <c r="K9" s="451"/>
      <c r="L9" s="8"/>
    </row>
    <row r="10" spans="1:12" s="65" customFormat="1" ht="12.75" x14ac:dyDescent="0.25">
      <c r="B10" s="204"/>
      <c r="C10" s="204"/>
      <c r="D10" s="204"/>
      <c r="E10" s="204"/>
      <c r="F10" s="204"/>
      <c r="G10" s="204"/>
      <c r="H10" s="204"/>
      <c r="I10" s="204"/>
      <c r="J10" s="205"/>
      <c r="K10" s="205"/>
    </row>
    <row r="11" spans="1:12" s="65" customFormat="1" ht="30" customHeight="1" x14ac:dyDescent="0.25">
      <c r="B11" s="956" t="s">
        <v>320</v>
      </c>
      <c r="C11" s="956"/>
      <c r="D11" s="956"/>
      <c r="E11" s="956"/>
      <c r="F11" s="956"/>
      <c r="G11" s="956"/>
      <c r="H11" s="956"/>
      <c r="I11" s="956"/>
      <c r="J11" s="205"/>
      <c r="K11" s="205"/>
    </row>
    <row r="12" spans="1:12" s="65" customFormat="1" ht="12.75" x14ac:dyDescent="0.25">
      <c r="E12" s="8"/>
    </row>
    <row r="13" spans="1:12" ht="38.25" x14ac:dyDescent="0.25">
      <c r="B13" s="289" t="s">
        <v>160</v>
      </c>
      <c r="C13" s="289" t="s">
        <v>314</v>
      </c>
      <c r="D13" s="289" t="s">
        <v>315</v>
      </c>
      <c r="E13" s="289" t="s">
        <v>161</v>
      </c>
      <c r="F13" s="289" t="s">
        <v>162</v>
      </c>
      <c r="G13" s="290" t="s">
        <v>163</v>
      </c>
      <c r="H13" s="289" t="s">
        <v>164</v>
      </c>
      <c r="I13" s="289" t="s">
        <v>165</v>
      </c>
      <c r="J13" s="289" t="s">
        <v>500</v>
      </c>
      <c r="K13" s="289" t="s">
        <v>480</v>
      </c>
    </row>
    <row r="14" spans="1:12" ht="25.5" x14ac:dyDescent="0.25">
      <c r="A14" s="203"/>
      <c r="B14" s="200" t="s">
        <v>330</v>
      </c>
      <c r="C14" s="200" t="s">
        <v>316</v>
      </c>
      <c r="D14" s="200" t="s">
        <v>318</v>
      </c>
      <c r="E14" s="174">
        <v>1</v>
      </c>
      <c r="F14" s="173" t="s">
        <v>373</v>
      </c>
      <c r="G14" s="200" t="s">
        <v>249</v>
      </c>
      <c r="H14" s="173" t="s">
        <v>350</v>
      </c>
      <c r="I14" s="173"/>
      <c r="J14" s="447" t="s">
        <v>488</v>
      </c>
      <c r="K14" s="431" t="s">
        <v>487</v>
      </c>
    </row>
    <row r="15" spans="1:12" ht="25.5" x14ac:dyDescent="0.25">
      <c r="B15" s="200" t="s">
        <v>330</v>
      </c>
      <c r="C15" s="200" t="s">
        <v>316</v>
      </c>
      <c r="D15" s="200" t="s">
        <v>318</v>
      </c>
      <c r="E15" s="174">
        <v>2</v>
      </c>
      <c r="F15" s="200" t="s">
        <v>339</v>
      </c>
      <c r="G15" s="200" t="s">
        <v>249</v>
      </c>
      <c r="H15" s="173" t="s">
        <v>351</v>
      </c>
      <c r="I15" s="173"/>
      <c r="J15" s="447" t="s">
        <v>488</v>
      </c>
      <c r="K15" s="431" t="s">
        <v>487</v>
      </c>
    </row>
    <row r="16" spans="1:12" ht="38.25" x14ac:dyDescent="0.25">
      <c r="B16" s="173" t="s">
        <v>300</v>
      </c>
      <c r="C16" s="200" t="s">
        <v>317</v>
      </c>
      <c r="D16" s="200" t="s">
        <v>299</v>
      </c>
      <c r="E16" s="174">
        <v>3</v>
      </c>
      <c r="F16" s="200" t="s">
        <v>374</v>
      </c>
      <c r="G16" s="200" t="s">
        <v>340</v>
      </c>
      <c r="H16" s="200" t="s">
        <v>354</v>
      </c>
      <c r="I16" s="173"/>
      <c r="J16" s="447" t="s">
        <v>488</v>
      </c>
      <c r="K16" s="431" t="s">
        <v>487</v>
      </c>
    </row>
    <row r="17" spans="2:11" ht="38.25" x14ac:dyDescent="0.25">
      <c r="B17" s="173" t="s">
        <v>300</v>
      </c>
      <c r="C17" s="200" t="s">
        <v>317</v>
      </c>
      <c r="D17" s="200" t="s">
        <v>299</v>
      </c>
      <c r="E17" s="174">
        <v>4</v>
      </c>
      <c r="F17" s="173" t="s">
        <v>301</v>
      </c>
      <c r="G17" s="200" t="s">
        <v>341</v>
      </c>
      <c r="H17" s="200" t="s">
        <v>355</v>
      </c>
      <c r="I17" s="173"/>
      <c r="J17" s="447" t="s">
        <v>488</v>
      </c>
      <c r="K17" s="431" t="s">
        <v>487</v>
      </c>
    </row>
    <row r="18" spans="2:11" ht="25.5" customHeight="1" x14ac:dyDescent="0.25">
      <c r="B18" s="173" t="s">
        <v>302</v>
      </c>
      <c r="C18" s="200" t="s">
        <v>317</v>
      </c>
      <c r="D18" s="200" t="s">
        <v>318</v>
      </c>
      <c r="E18" s="174">
        <v>5</v>
      </c>
      <c r="F18" s="173" t="s">
        <v>334</v>
      </c>
      <c r="G18" s="200" t="s">
        <v>247</v>
      </c>
      <c r="H18" s="173" t="s">
        <v>352</v>
      </c>
      <c r="I18" s="173"/>
      <c r="J18" s="447" t="s">
        <v>488</v>
      </c>
      <c r="K18" s="431" t="s">
        <v>487</v>
      </c>
    </row>
    <row r="19" spans="2:11" ht="87" customHeight="1" x14ac:dyDescent="0.25">
      <c r="B19" s="173" t="s">
        <v>302</v>
      </c>
      <c r="C19" s="200" t="s">
        <v>317</v>
      </c>
      <c r="D19" s="200" t="s">
        <v>299</v>
      </c>
      <c r="E19" s="174">
        <v>6</v>
      </c>
      <c r="F19" s="173" t="s">
        <v>303</v>
      </c>
      <c r="G19" s="173" t="s">
        <v>732</v>
      </c>
      <c r="H19" s="173" t="s">
        <v>342</v>
      </c>
      <c r="I19" s="173" t="s">
        <v>304</v>
      </c>
      <c r="J19" s="447" t="s">
        <v>488</v>
      </c>
      <c r="K19" s="431" t="s">
        <v>487</v>
      </c>
    </row>
    <row r="20" spans="2:11" ht="28.5" customHeight="1" x14ac:dyDescent="0.25">
      <c r="B20" s="173" t="s">
        <v>302</v>
      </c>
      <c r="C20" s="200" t="s">
        <v>317</v>
      </c>
      <c r="D20" s="200" t="s">
        <v>318</v>
      </c>
      <c r="E20" s="174">
        <v>7</v>
      </c>
      <c r="F20" s="173" t="s">
        <v>335</v>
      </c>
      <c r="G20" s="200" t="s">
        <v>247</v>
      </c>
      <c r="H20" s="173" t="s">
        <v>353</v>
      </c>
      <c r="I20" s="173"/>
      <c r="J20" s="447" t="s">
        <v>488</v>
      </c>
      <c r="K20" s="431" t="s">
        <v>487</v>
      </c>
    </row>
    <row r="21" spans="2:11" ht="90" customHeight="1" x14ac:dyDescent="0.25">
      <c r="B21" s="173" t="s">
        <v>302</v>
      </c>
      <c r="C21" s="200" t="s">
        <v>317</v>
      </c>
      <c r="D21" s="200" t="s">
        <v>299</v>
      </c>
      <c r="E21" s="174" t="s">
        <v>729</v>
      </c>
      <c r="F21" s="173" t="s">
        <v>305</v>
      </c>
      <c r="G21" s="173" t="s">
        <v>731</v>
      </c>
      <c r="H21" s="173" t="s">
        <v>343</v>
      </c>
      <c r="I21" s="173" t="s">
        <v>306</v>
      </c>
      <c r="J21" s="447" t="s">
        <v>488</v>
      </c>
      <c r="K21" s="431" t="s">
        <v>487</v>
      </c>
    </row>
    <row r="22" spans="2:11" ht="90" customHeight="1" x14ac:dyDescent="0.25">
      <c r="B22" s="173" t="s">
        <v>302</v>
      </c>
      <c r="C22" s="200" t="s">
        <v>317</v>
      </c>
      <c r="D22" s="200" t="s">
        <v>299</v>
      </c>
      <c r="E22" s="174" t="s">
        <v>728</v>
      </c>
      <c r="F22" s="173" t="s">
        <v>730</v>
      </c>
      <c r="G22" s="173" t="s">
        <v>247</v>
      </c>
      <c r="H22" s="173" t="s">
        <v>733</v>
      </c>
      <c r="I22" s="173" t="s">
        <v>734</v>
      </c>
      <c r="J22" s="447" t="s">
        <v>487</v>
      </c>
      <c r="K22" s="431" t="s">
        <v>487</v>
      </c>
    </row>
    <row r="23" spans="2:11" ht="63.75" x14ac:dyDescent="0.25">
      <c r="B23" s="200" t="s">
        <v>302</v>
      </c>
      <c r="C23" s="200" t="s">
        <v>316</v>
      </c>
      <c r="D23" s="200" t="s">
        <v>299</v>
      </c>
      <c r="E23" s="174">
        <v>9</v>
      </c>
      <c r="F23" s="173" t="s">
        <v>796</v>
      </c>
      <c r="G23" s="200" t="s">
        <v>247</v>
      </c>
      <c r="H23" s="173" t="s">
        <v>795</v>
      </c>
      <c r="I23" s="173" t="s">
        <v>329</v>
      </c>
      <c r="J23" s="447" t="s">
        <v>466</v>
      </c>
      <c r="K23" s="431" t="s">
        <v>466</v>
      </c>
    </row>
    <row r="24" spans="2:11" ht="38.25" x14ac:dyDescent="0.25">
      <c r="B24" s="200" t="s">
        <v>324</v>
      </c>
      <c r="C24" s="200" t="s">
        <v>316</v>
      </c>
      <c r="D24" s="200" t="s">
        <v>318</v>
      </c>
      <c r="E24" s="174">
        <v>10</v>
      </c>
      <c r="F24" s="173" t="s">
        <v>311</v>
      </c>
      <c r="G24" s="200" t="s">
        <v>376</v>
      </c>
      <c r="H24" s="200" t="s">
        <v>356</v>
      </c>
      <c r="I24" s="173"/>
      <c r="J24" s="174" t="s">
        <v>466</v>
      </c>
      <c r="K24" s="431" t="s">
        <v>466</v>
      </c>
    </row>
    <row r="25" spans="2:11" ht="51" x14ac:dyDescent="0.25">
      <c r="B25" s="200" t="s">
        <v>324</v>
      </c>
      <c r="C25" s="200" t="s">
        <v>316</v>
      </c>
      <c r="D25" s="200" t="s">
        <v>49</v>
      </c>
      <c r="E25" s="174">
        <v>11</v>
      </c>
      <c r="F25" s="173" t="s">
        <v>345</v>
      </c>
      <c r="G25" s="200" t="s">
        <v>377</v>
      </c>
      <c r="H25" s="200" t="s">
        <v>344</v>
      </c>
      <c r="I25" s="173"/>
      <c r="J25" s="174" t="s">
        <v>466</v>
      </c>
      <c r="K25" s="431" t="s">
        <v>466</v>
      </c>
    </row>
    <row r="26" spans="2:11" ht="76.5" x14ac:dyDescent="0.25">
      <c r="B26" s="200" t="s">
        <v>325</v>
      </c>
      <c r="C26" s="200" t="s">
        <v>316</v>
      </c>
      <c r="D26" s="200" t="s">
        <v>318</v>
      </c>
      <c r="E26" s="174">
        <v>12</v>
      </c>
      <c r="F26" s="173" t="s">
        <v>365</v>
      </c>
      <c r="G26" s="200" t="s">
        <v>376</v>
      </c>
      <c r="H26" s="200" t="s">
        <v>366</v>
      </c>
      <c r="I26" s="173" t="s">
        <v>308</v>
      </c>
      <c r="J26" s="174" t="s">
        <v>466</v>
      </c>
      <c r="K26" s="431" t="s">
        <v>466</v>
      </c>
    </row>
    <row r="27" spans="2:11" ht="63.75" x14ac:dyDescent="0.25">
      <c r="B27" s="200" t="s">
        <v>325</v>
      </c>
      <c r="C27" s="200" t="s">
        <v>316</v>
      </c>
      <c r="D27" s="200" t="s">
        <v>49</v>
      </c>
      <c r="E27" s="174">
        <v>13</v>
      </c>
      <c r="F27" s="173" t="s">
        <v>307</v>
      </c>
      <c r="G27" s="200" t="s">
        <v>378</v>
      </c>
      <c r="H27" s="200" t="s">
        <v>346</v>
      </c>
      <c r="I27" s="173"/>
      <c r="J27" s="174" t="s">
        <v>466</v>
      </c>
      <c r="K27" s="431" t="s">
        <v>466</v>
      </c>
    </row>
    <row r="28" spans="2:11" ht="63.75" x14ac:dyDescent="0.25">
      <c r="B28" s="200" t="s">
        <v>325</v>
      </c>
      <c r="C28" s="200" t="s">
        <v>316</v>
      </c>
      <c r="D28" s="200" t="s">
        <v>49</v>
      </c>
      <c r="E28" s="174">
        <v>14</v>
      </c>
      <c r="F28" s="173" t="s">
        <v>319</v>
      </c>
      <c r="G28" s="200" t="s">
        <v>378</v>
      </c>
      <c r="H28" s="200" t="s">
        <v>347</v>
      </c>
      <c r="I28" s="173"/>
      <c r="J28" s="174" t="s">
        <v>466</v>
      </c>
      <c r="K28" s="431" t="s">
        <v>466</v>
      </c>
    </row>
    <row r="29" spans="2:11" ht="63.75" x14ac:dyDescent="0.25">
      <c r="B29" s="200" t="s">
        <v>325</v>
      </c>
      <c r="C29" s="200" t="s">
        <v>316</v>
      </c>
      <c r="D29" s="200" t="s">
        <v>49</v>
      </c>
      <c r="E29" s="174">
        <v>15</v>
      </c>
      <c r="F29" s="200" t="s">
        <v>385</v>
      </c>
      <c r="G29" s="200" t="s">
        <v>388</v>
      </c>
      <c r="H29" s="200" t="s">
        <v>387</v>
      </c>
      <c r="I29" s="173"/>
      <c r="J29" s="174" t="s">
        <v>488</v>
      </c>
      <c r="K29" s="431" t="s">
        <v>487</v>
      </c>
    </row>
    <row r="30" spans="2:11" ht="63.75" x14ac:dyDescent="0.25">
      <c r="B30" s="200" t="s">
        <v>325</v>
      </c>
      <c r="C30" s="200" t="s">
        <v>316</v>
      </c>
      <c r="D30" s="200" t="s">
        <v>49</v>
      </c>
      <c r="E30" s="174">
        <v>16</v>
      </c>
      <c r="F30" s="200" t="s">
        <v>386</v>
      </c>
      <c r="G30" s="200" t="s">
        <v>388</v>
      </c>
      <c r="H30" s="200" t="s">
        <v>348</v>
      </c>
      <c r="I30" s="173"/>
      <c r="J30" s="174" t="s">
        <v>488</v>
      </c>
      <c r="K30" s="431" t="s">
        <v>487</v>
      </c>
    </row>
    <row r="31" spans="2:11" ht="38.25" x14ac:dyDescent="0.25">
      <c r="B31" s="200" t="s">
        <v>326</v>
      </c>
      <c r="C31" s="200" t="s">
        <v>316</v>
      </c>
      <c r="D31" s="200" t="s">
        <v>318</v>
      </c>
      <c r="E31" s="174">
        <v>17</v>
      </c>
      <c r="F31" s="173" t="s">
        <v>312</v>
      </c>
      <c r="G31" s="200" t="s">
        <v>379</v>
      </c>
      <c r="H31" s="200" t="s">
        <v>357</v>
      </c>
      <c r="I31" s="173"/>
      <c r="J31" s="174" t="s">
        <v>466</v>
      </c>
      <c r="K31" s="431" t="s">
        <v>466</v>
      </c>
    </row>
    <row r="32" spans="2:11" ht="78.75" customHeight="1" x14ac:dyDescent="0.25">
      <c r="B32" s="200" t="s">
        <v>326</v>
      </c>
      <c r="C32" s="200" t="s">
        <v>316</v>
      </c>
      <c r="D32" s="200" t="s">
        <v>49</v>
      </c>
      <c r="E32" s="174">
        <v>18</v>
      </c>
      <c r="F32" s="173" t="s">
        <v>309</v>
      </c>
      <c r="G32" s="287" t="s">
        <v>380</v>
      </c>
      <c r="H32" s="288" t="s">
        <v>349</v>
      </c>
      <c r="I32" s="173" t="s">
        <v>310</v>
      </c>
      <c r="J32" s="174" t="s">
        <v>466</v>
      </c>
      <c r="K32" s="431" t="s">
        <v>466</v>
      </c>
    </row>
    <row r="33" spans="1:11" ht="76.5" x14ac:dyDescent="0.25">
      <c r="B33" s="200" t="s">
        <v>327</v>
      </c>
      <c r="C33" s="200" t="s">
        <v>316</v>
      </c>
      <c r="D33" s="200" t="s">
        <v>318</v>
      </c>
      <c r="E33" s="174">
        <v>19</v>
      </c>
      <c r="F33" s="173" t="s">
        <v>313</v>
      </c>
      <c r="G33" s="200" t="s">
        <v>381</v>
      </c>
      <c r="H33" s="200" t="s">
        <v>358</v>
      </c>
      <c r="I33" s="173"/>
      <c r="J33" s="174" t="s">
        <v>466</v>
      </c>
      <c r="K33" s="431" t="s">
        <v>466</v>
      </c>
    </row>
    <row r="34" spans="1:11" ht="76.5" x14ac:dyDescent="0.25">
      <c r="B34" s="200" t="s">
        <v>327</v>
      </c>
      <c r="C34" s="200" t="s">
        <v>316</v>
      </c>
      <c r="D34" s="200" t="s">
        <v>49</v>
      </c>
      <c r="E34" s="174">
        <v>20</v>
      </c>
      <c r="F34" s="173" t="s">
        <v>360</v>
      </c>
      <c r="G34" s="200" t="s">
        <v>382</v>
      </c>
      <c r="H34" s="173" t="s">
        <v>359</v>
      </c>
      <c r="I34" s="173"/>
      <c r="J34" s="174" t="s">
        <v>466</v>
      </c>
      <c r="K34" s="431" t="s">
        <v>466</v>
      </c>
    </row>
    <row r="35" spans="1:11" ht="130.5" customHeight="1" x14ac:dyDescent="0.25">
      <c r="B35" s="200" t="s">
        <v>327</v>
      </c>
      <c r="C35" s="200" t="s">
        <v>316</v>
      </c>
      <c r="D35" s="200" t="s">
        <v>49</v>
      </c>
      <c r="E35" s="174">
        <v>21</v>
      </c>
      <c r="F35" s="173" t="s">
        <v>361</v>
      </c>
      <c r="G35" s="200" t="s">
        <v>382</v>
      </c>
      <c r="H35" s="173" t="s">
        <v>362</v>
      </c>
      <c r="I35" s="173"/>
      <c r="J35" s="174" t="s">
        <v>466</v>
      </c>
      <c r="K35" s="431" t="s">
        <v>466</v>
      </c>
    </row>
    <row r="36" spans="1:11" ht="76.5" x14ac:dyDescent="0.25">
      <c r="B36" s="200" t="s">
        <v>327</v>
      </c>
      <c r="C36" s="200" t="s">
        <v>316</v>
      </c>
      <c r="D36" s="200" t="s">
        <v>49</v>
      </c>
      <c r="E36" s="174">
        <v>22</v>
      </c>
      <c r="F36" s="173" t="s">
        <v>363</v>
      </c>
      <c r="G36" s="200" t="s">
        <v>382</v>
      </c>
      <c r="H36" s="173" t="s">
        <v>364</v>
      </c>
      <c r="I36" s="173"/>
      <c r="J36" s="174" t="s">
        <v>466</v>
      </c>
      <c r="K36" s="431" t="s">
        <v>466</v>
      </c>
    </row>
    <row r="37" spans="1:11" ht="38.25" x14ac:dyDescent="0.25">
      <c r="B37" s="200" t="s">
        <v>328</v>
      </c>
      <c r="C37" s="200" t="s">
        <v>316</v>
      </c>
      <c r="D37" s="200" t="s">
        <v>318</v>
      </c>
      <c r="E37" s="174">
        <v>23</v>
      </c>
      <c r="F37" s="173" t="s">
        <v>367</v>
      </c>
      <c r="G37" s="200" t="s">
        <v>376</v>
      </c>
      <c r="H37" s="200" t="s">
        <v>368</v>
      </c>
      <c r="I37" s="173"/>
      <c r="J37" s="174" t="s">
        <v>466</v>
      </c>
      <c r="K37" s="431" t="s">
        <v>466</v>
      </c>
    </row>
    <row r="38" spans="1:11" ht="89.25" x14ac:dyDescent="0.25">
      <c r="B38" s="200" t="s">
        <v>328</v>
      </c>
      <c r="C38" s="200" t="s">
        <v>316</v>
      </c>
      <c r="D38" s="200" t="s">
        <v>299</v>
      </c>
      <c r="E38" s="174">
        <v>24</v>
      </c>
      <c r="F38" s="173" t="s">
        <v>322</v>
      </c>
      <c r="G38" s="200" t="s">
        <v>383</v>
      </c>
      <c r="H38" s="200" t="s">
        <v>369</v>
      </c>
      <c r="I38" s="173"/>
      <c r="J38" s="174" t="s">
        <v>466</v>
      </c>
      <c r="K38" s="431" t="s">
        <v>466</v>
      </c>
    </row>
    <row r="39" spans="1:11" ht="38.25" x14ac:dyDescent="0.25">
      <c r="B39" s="200" t="s">
        <v>328</v>
      </c>
      <c r="C39" s="200" t="s">
        <v>316</v>
      </c>
      <c r="D39" s="200" t="s">
        <v>318</v>
      </c>
      <c r="E39" s="174">
        <v>25</v>
      </c>
      <c r="F39" s="173" t="s">
        <v>371</v>
      </c>
      <c r="G39" s="200" t="s">
        <v>376</v>
      </c>
      <c r="H39" s="200" t="s">
        <v>370</v>
      </c>
      <c r="I39" s="175"/>
      <c r="J39" s="174" t="s">
        <v>466</v>
      </c>
      <c r="K39" s="431" t="s">
        <v>466</v>
      </c>
    </row>
    <row r="40" spans="1:11" ht="51" x14ac:dyDescent="0.25">
      <c r="B40" s="200" t="s">
        <v>328</v>
      </c>
      <c r="C40" s="200" t="s">
        <v>316</v>
      </c>
      <c r="D40" s="200" t="s">
        <v>49</v>
      </c>
      <c r="E40" s="174">
        <v>26</v>
      </c>
      <c r="F40" s="173" t="s">
        <v>323</v>
      </c>
      <c r="G40" s="200" t="s">
        <v>384</v>
      </c>
      <c r="H40" s="173" t="s">
        <v>372</v>
      </c>
      <c r="I40" s="173"/>
      <c r="J40" s="174" t="s">
        <v>466</v>
      </c>
      <c r="K40" s="431" t="s">
        <v>466</v>
      </c>
    </row>
    <row r="41" spans="1:11" ht="50.25" customHeight="1" x14ac:dyDescent="0.25">
      <c r="A41" s="448"/>
      <c r="B41" s="200" t="s">
        <v>325</v>
      </c>
      <c r="C41" s="200" t="s">
        <v>316</v>
      </c>
      <c r="D41" s="200" t="s">
        <v>318</v>
      </c>
      <c r="E41" s="447">
        <v>27</v>
      </c>
      <c r="F41" s="200" t="s">
        <v>468</v>
      </c>
      <c r="G41" s="200" t="s">
        <v>376</v>
      </c>
      <c r="H41" s="200" t="s">
        <v>366</v>
      </c>
      <c r="I41" s="200"/>
      <c r="J41" s="447" t="s">
        <v>467</v>
      </c>
      <c r="K41" s="431" t="s">
        <v>487</v>
      </c>
    </row>
    <row r="42" spans="1:11" ht="52.5" customHeight="1" x14ac:dyDescent="0.25">
      <c r="A42" s="448"/>
      <c r="B42" s="200" t="s">
        <v>325</v>
      </c>
      <c r="C42" s="200" t="s">
        <v>316</v>
      </c>
      <c r="D42" s="200" t="s">
        <v>318</v>
      </c>
      <c r="E42" s="447">
        <v>28</v>
      </c>
      <c r="F42" s="200" t="s">
        <v>470</v>
      </c>
      <c r="G42" s="200" t="s">
        <v>471</v>
      </c>
      <c r="H42" s="200" t="s">
        <v>472</v>
      </c>
      <c r="I42" s="200"/>
      <c r="J42" s="447" t="s">
        <v>467</v>
      </c>
      <c r="K42" s="431" t="s">
        <v>487</v>
      </c>
    </row>
    <row r="43" spans="1:11" ht="54" customHeight="1" x14ac:dyDescent="0.25">
      <c r="A43" s="448"/>
      <c r="B43" s="200" t="s">
        <v>325</v>
      </c>
      <c r="C43" s="200" t="s">
        <v>316</v>
      </c>
      <c r="D43" s="200" t="s">
        <v>318</v>
      </c>
      <c r="E43" s="447">
        <v>29</v>
      </c>
      <c r="F43" s="200" t="s">
        <v>469</v>
      </c>
      <c r="G43" s="200" t="s">
        <v>471</v>
      </c>
      <c r="H43" s="200" t="s">
        <v>472</v>
      </c>
      <c r="I43" s="200"/>
      <c r="J43" s="447" t="s">
        <v>467</v>
      </c>
      <c r="K43" s="431" t="s">
        <v>487</v>
      </c>
    </row>
    <row r="44" spans="1:11" x14ac:dyDescent="0.25">
      <c r="B44" s="65"/>
      <c r="C44" s="65"/>
      <c r="D44" s="65"/>
      <c r="E44" s="65"/>
      <c r="F44" s="65"/>
      <c r="G44" s="65"/>
      <c r="H44" s="65"/>
      <c r="I44" s="65"/>
    </row>
    <row r="45" spans="1:11" x14ac:dyDescent="0.25">
      <c r="B45" s="65"/>
      <c r="C45" s="65"/>
      <c r="D45" s="65"/>
      <c r="E45" s="65"/>
      <c r="F45" s="65"/>
      <c r="G45" s="65"/>
      <c r="H45" s="65"/>
      <c r="I45" s="65"/>
    </row>
    <row r="46" spans="1:11" x14ac:dyDescent="0.25">
      <c r="B46" s="65"/>
      <c r="C46" s="65"/>
      <c r="D46" s="65"/>
      <c r="E46" s="65"/>
      <c r="F46" s="65"/>
      <c r="G46" s="65"/>
      <c r="H46" s="65"/>
      <c r="I46" s="65"/>
    </row>
    <row r="47" spans="1:11" x14ac:dyDescent="0.25">
      <c r="B47" s="65"/>
      <c r="C47" s="65"/>
      <c r="D47" s="65"/>
      <c r="E47" s="65"/>
      <c r="F47" s="65"/>
      <c r="G47" s="65"/>
      <c r="H47" s="65"/>
      <c r="I47" s="65"/>
    </row>
    <row r="48" spans="1:11" x14ac:dyDescent="0.25">
      <c r="B48" s="65"/>
      <c r="C48" s="65"/>
      <c r="D48" s="65"/>
      <c r="E48" s="65"/>
      <c r="F48" s="65"/>
      <c r="G48" s="65"/>
      <c r="H48" s="65"/>
      <c r="I48" s="65"/>
    </row>
    <row r="49" spans="2:9" x14ac:dyDescent="0.25">
      <c r="B49" s="65"/>
      <c r="C49" s="65"/>
      <c r="D49" s="65"/>
      <c r="E49" s="65"/>
      <c r="F49" s="65"/>
      <c r="G49" s="65"/>
      <c r="H49" s="65"/>
      <c r="I49" s="65"/>
    </row>
    <row r="50" spans="2:9" x14ac:dyDescent="0.25">
      <c r="B50" s="65"/>
      <c r="C50" s="65"/>
      <c r="D50" s="65"/>
      <c r="E50" s="65"/>
      <c r="F50" s="65"/>
      <c r="G50" s="65"/>
      <c r="H50" s="65"/>
      <c r="I50" s="65"/>
    </row>
    <row r="51" spans="2:9" x14ac:dyDescent="0.25">
      <c r="B51" s="65"/>
      <c r="C51" s="65"/>
      <c r="D51" s="65"/>
      <c r="E51" s="65"/>
      <c r="F51" s="65"/>
      <c r="G51" s="65"/>
      <c r="H51" s="65"/>
      <c r="I51" s="65"/>
    </row>
    <row r="52" spans="2:9" x14ac:dyDescent="0.25">
      <c r="B52" s="65"/>
      <c r="C52" s="65"/>
      <c r="D52" s="65"/>
      <c r="E52" s="65"/>
      <c r="F52" s="65"/>
      <c r="G52" s="65"/>
      <c r="H52" s="65"/>
      <c r="I52" s="65"/>
    </row>
    <row r="53" spans="2:9" x14ac:dyDescent="0.25">
      <c r="B53" s="65"/>
      <c r="C53" s="65"/>
      <c r="D53" s="65"/>
      <c r="E53" s="65"/>
      <c r="F53" s="65"/>
      <c r="G53" s="65"/>
      <c r="H53" s="65"/>
      <c r="I53" s="65"/>
    </row>
    <row r="54" spans="2:9" x14ac:dyDescent="0.25">
      <c r="B54" s="65"/>
      <c r="C54" s="65"/>
      <c r="D54" s="65"/>
      <c r="E54" s="65"/>
      <c r="F54" s="65"/>
      <c r="G54" s="65"/>
      <c r="H54" s="65"/>
      <c r="I54" s="65"/>
    </row>
    <row r="55" spans="2:9" x14ac:dyDescent="0.25">
      <c r="B55" s="65"/>
      <c r="C55" s="65"/>
      <c r="D55" s="65"/>
      <c r="E55" s="65"/>
      <c r="F55" s="65"/>
      <c r="G55" s="65"/>
      <c r="H55" s="65"/>
      <c r="I55" s="65"/>
    </row>
    <row r="56" spans="2:9" x14ac:dyDescent="0.25">
      <c r="B56" s="65"/>
      <c r="C56" s="65"/>
      <c r="D56" s="65"/>
      <c r="E56" s="65"/>
      <c r="F56" s="65"/>
      <c r="G56" s="65"/>
      <c r="H56" s="65"/>
      <c r="I56" s="65"/>
    </row>
  </sheetData>
  <autoFilter ref="B13:K43" xr:uid="{00000000-0009-0000-0000-000003000000}"/>
  <mergeCells count="1">
    <mergeCell ref="B11:I11"/>
  </mergeCells>
  <hyperlinks>
    <hyperlink ref="B1" location="TOC!A1" display="TOC" xr:uid="{00000000-0004-0000-0300-000000000000}"/>
  </hyperlinks>
  <printOptions horizontalCentered="1"/>
  <pageMargins left="0.70866141732283472" right="0.70866141732283472" top="0.74803149606299213" bottom="0.74803149606299213" header="0.31496062992125984" footer="0.31496062992125984"/>
  <pageSetup paperSize="9" scale="45" orientation="landscape" r:id="rId1"/>
  <headerFooter>
    <oddHeader>&amp;C&amp;F</oddHeader>
    <oddFooter>&amp;C&amp;A
Page &amp;P of &amp;N</oddFooter>
  </headerFooter>
  <rowBreaks count="1" manualBreakCount="1">
    <brk id="29" min="1"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39"/>
  <sheetViews>
    <sheetView topLeftCell="E4" zoomScaleNormal="100" workbookViewId="0">
      <selection activeCell="T21" sqref="T21"/>
    </sheetView>
  </sheetViews>
  <sheetFormatPr defaultRowHeight="15" x14ac:dyDescent="0.25"/>
  <cols>
    <col min="1" max="1" width="9.140625" style="10"/>
    <col min="2" max="2" width="13.85546875" style="10" customWidth="1"/>
    <col min="3" max="5" width="7" style="10" customWidth="1"/>
    <col min="6" max="6" width="9.7109375" style="10" customWidth="1"/>
    <col min="7" max="22" width="7" style="10" customWidth="1"/>
    <col min="23" max="16384" width="9.140625" style="10"/>
  </cols>
  <sheetData>
    <row r="1" spans="2:22" x14ac:dyDescent="0.25">
      <c r="B1" s="68" t="s">
        <v>48</v>
      </c>
      <c r="C1" s="67"/>
      <c r="D1" s="67"/>
      <c r="E1" s="67"/>
      <c r="F1" s="67"/>
      <c r="G1" s="67"/>
      <c r="H1" s="67"/>
      <c r="I1" s="67"/>
      <c r="J1" s="67"/>
      <c r="K1" s="67"/>
      <c r="L1" s="67"/>
      <c r="M1" s="67"/>
      <c r="N1" s="67"/>
      <c r="O1" s="67"/>
      <c r="P1" s="67"/>
      <c r="Q1" s="67"/>
      <c r="R1" s="67"/>
      <c r="S1" s="67"/>
      <c r="T1" s="67"/>
      <c r="U1" s="67"/>
      <c r="V1" s="67"/>
    </row>
    <row r="2" spans="2:22" x14ac:dyDescent="0.25">
      <c r="B2" s="68"/>
      <c r="C2" s="67"/>
      <c r="D2" s="67"/>
      <c r="E2" s="67"/>
      <c r="F2" s="67"/>
      <c r="G2" s="67"/>
      <c r="H2" s="67"/>
      <c r="I2" s="67"/>
      <c r="J2" s="67"/>
      <c r="K2" s="67"/>
      <c r="L2" s="67"/>
      <c r="M2" s="67"/>
      <c r="N2" s="67"/>
      <c r="O2" s="67"/>
      <c r="P2" s="67"/>
      <c r="Q2" s="67"/>
      <c r="R2" s="67"/>
      <c r="S2" s="67"/>
      <c r="T2" s="67"/>
      <c r="U2" s="67"/>
      <c r="V2" s="67"/>
    </row>
    <row r="3" spans="2:22" ht="48" customHeight="1" x14ac:dyDescent="0.25">
      <c r="B3" s="966" t="s">
        <v>479</v>
      </c>
      <c r="C3" s="966"/>
      <c r="D3" s="966"/>
      <c r="E3" s="966"/>
      <c r="F3" s="966"/>
      <c r="G3" s="966"/>
      <c r="H3" s="966"/>
      <c r="I3" s="966"/>
      <c r="J3" s="966"/>
      <c r="K3" s="966"/>
      <c r="L3" s="966"/>
      <c r="M3" s="966"/>
      <c r="N3" s="966"/>
      <c r="O3" s="966"/>
      <c r="P3" s="966"/>
      <c r="Q3" s="966"/>
      <c r="R3" s="966"/>
      <c r="S3" s="966"/>
      <c r="T3" s="966"/>
      <c r="U3" s="966"/>
      <c r="V3" s="966"/>
    </row>
    <row r="4" spans="2:22" x14ac:dyDescent="0.25">
      <c r="B4" s="235"/>
      <c r="C4" s="83"/>
      <c r="D4" s="83"/>
      <c r="E4" s="83"/>
      <c r="F4" s="83"/>
      <c r="G4" s="83"/>
      <c r="H4" s="83"/>
      <c r="I4" s="83"/>
      <c r="J4" s="83"/>
      <c r="K4" s="83"/>
      <c r="L4" s="83"/>
      <c r="M4" s="83"/>
      <c r="N4" s="83"/>
      <c r="O4" s="83"/>
      <c r="P4" s="83"/>
      <c r="Q4" s="83"/>
      <c r="R4" s="83"/>
      <c r="S4" s="83"/>
      <c r="T4" s="83"/>
      <c r="U4" s="83"/>
      <c r="V4" s="83"/>
    </row>
    <row r="5" spans="2:22" x14ac:dyDescent="0.25">
      <c r="B5" s="67"/>
      <c r="C5" s="83"/>
      <c r="D5" s="83"/>
      <c r="E5" s="83"/>
      <c r="F5" s="83"/>
      <c r="G5" s="83"/>
      <c r="H5" s="83"/>
      <c r="I5" s="83"/>
      <c r="J5" s="83"/>
      <c r="K5" s="967" t="s">
        <v>102</v>
      </c>
      <c r="L5" s="968"/>
      <c r="M5" s="968"/>
      <c r="N5" s="968"/>
      <c r="O5" s="968"/>
      <c r="P5" s="968"/>
      <c r="Q5" s="968"/>
      <c r="R5" s="968"/>
      <c r="S5" s="968"/>
      <c r="T5" s="968"/>
      <c r="U5" s="968"/>
      <c r="V5" s="969"/>
    </row>
    <row r="6" spans="2:22" ht="24" customHeight="1" x14ac:dyDescent="0.25">
      <c r="B6" s="964" t="s">
        <v>60</v>
      </c>
      <c r="C6" s="958" t="s">
        <v>97</v>
      </c>
      <c r="D6" s="959"/>
      <c r="E6" s="957" t="s">
        <v>44</v>
      </c>
      <c r="F6" s="957"/>
      <c r="G6" s="957" t="s">
        <v>30</v>
      </c>
      <c r="H6" s="957"/>
      <c r="I6" s="957" t="s">
        <v>87</v>
      </c>
      <c r="J6" s="960"/>
      <c r="K6" s="961" t="s">
        <v>88</v>
      </c>
      <c r="L6" s="957"/>
      <c r="M6" s="957" t="s">
        <v>90</v>
      </c>
      <c r="N6" s="957"/>
      <c r="O6" s="957" t="s">
        <v>91</v>
      </c>
      <c r="P6" s="957"/>
      <c r="Q6" s="957" t="s">
        <v>93</v>
      </c>
      <c r="R6" s="957"/>
      <c r="S6" s="957" t="s">
        <v>202</v>
      </c>
      <c r="T6" s="957"/>
      <c r="U6" s="957" t="s">
        <v>203</v>
      </c>
      <c r="V6" s="960"/>
    </row>
    <row r="7" spans="2:22" ht="16.5" customHeight="1" x14ac:dyDescent="0.25">
      <c r="B7" s="965"/>
      <c r="C7" s="236" t="s">
        <v>85</v>
      </c>
      <c r="D7" s="432" t="s">
        <v>86</v>
      </c>
      <c r="E7" s="433" t="s">
        <v>85</v>
      </c>
      <c r="F7" s="433" t="s">
        <v>86</v>
      </c>
      <c r="G7" s="433" t="s">
        <v>85</v>
      </c>
      <c r="H7" s="433" t="s">
        <v>86</v>
      </c>
      <c r="I7" s="433" t="s">
        <v>85</v>
      </c>
      <c r="J7" s="461" t="s">
        <v>86</v>
      </c>
      <c r="K7" s="236" t="s">
        <v>85</v>
      </c>
      <c r="L7" s="434" t="s">
        <v>86</v>
      </c>
      <c r="M7" s="433" t="s">
        <v>85</v>
      </c>
      <c r="N7" s="434" t="s">
        <v>86</v>
      </c>
      <c r="O7" s="433" t="s">
        <v>85</v>
      </c>
      <c r="P7" s="434" t="s">
        <v>86</v>
      </c>
      <c r="Q7" s="433" t="s">
        <v>85</v>
      </c>
      <c r="R7" s="434" t="s">
        <v>86</v>
      </c>
      <c r="S7" s="433" t="s">
        <v>85</v>
      </c>
      <c r="T7" s="434" t="s">
        <v>86</v>
      </c>
      <c r="U7" s="433" t="s">
        <v>85</v>
      </c>
      <c r="V7" s="432" t="s">
        <v>86</v>
      </c>
    </row>
    <row r="8" spans="2:22" x14ac:dyDescent="0.25">
      <c r="B8" s="246" t="s">
        <v>7</v>
      </c>
      <c r="C8" s="216"/>
      <c r="D8" s="249" t="s">
        <v>98</v>
      </c>
      <c r="E8" s="107"/>
      <c r="F8" s="43"/>
      <c r="G8" s="121"/>
      <c r="H8" s="43"/>
      <c r="I8" s="121"/>
      <c r="J8" s="43"/>
      <c r="K8" s="135"/>
      <c r="L8" s="231" t="s">
        <v>98</v>
      </c>
      <c r="M8" s="121"/>
      <c r="N8" s="231" t="s">
        <v>98</v>
      </c>
      <c r="O8" s="107" t="s">
        <v>95</v>
      </c>
      <c r="P8" s="231"/>
      <c r="Q8" s="462"/>
      <c r="R8" s="233" t="s">
        <v>95</v>
      </c>
      <c r="S8" s="121"/>
      <c r="T8" s="233" t="s">
        <v>98</v>
      </c>
      <c r="U8" s="121"/>
      <c r="V8" s="86" t="s">
        <v>98</v>
      </c>
    </row>
    <row r="9" spans="2:22" x14ac:dyDescent="0.25">
      <c r="B9" s="117" t="s">
        <v>8</v>
      </c>
      <c r="C9" s="216"/>
      <c r="D9" s="249" t="s">
        <v>98</v>
      </c>
      <c r="E9" s="107"/>
      <c r="F9" s="43"/>
      <c r="G9" s="121"/>
      <c r="H9" s="43" t="s">
        <v>493</v>
      </c>
      <c r="I9" s="121"/>
      <c r="J9" s="43"/>
      <c r="K9" s="135"/>
      <c r="L9" s="231"/>
      <c r="M9" s="75"/>
      <c r="N9" s="231"/>
      <c r="O9" s="121"/>
      <c r="P9" s="231"/>
      <c r="Q9" s="121"/>
      <c r="R9" s="231"/>
      <c r="S9" s="463" t="s">
        <v>96</v>
      </c>
      <c r="T9" s="231"/>
      <c r="U9" s="121"/>
      <c r="V9" s="40"/>
    </row>
    <row r="10" spans="2:22" x14ac:dyDescent="0.25">
      <c r="B10" s="117" t="s">
        <v>9</v>
      </c>
      <c r="C10" s="216" t="s">
        <v>95</v>
      </c>
      <c r="D10" s="249"/>
      <c r="E10" s="107"/>
      <c r="F10" s="43"/>
      <c r="G10" s="245"/>
      <c r="H10" s="43"/>
      <c r="I10" s="121"/>
      <c r="J10" s="43"/>
      <c r="K10" s="135"/>
      <c r="L10" s="231"/>
      <c r="M10" s="107" t="s">
        <v>95</v>
      </c>
      <c r="N10" s="232"/>
      <c r="O10" s="121"/>
      <c r="P10" s="231"/>
      <c r="Q10" s="121"/>
      <c r="R10" s="231"/>
      <c r="S10" s="462"/>
      <c r="T10" s="233" t="s">
        <v>95</v>
      </c>
      <c r="U10" s="462" t="s">
        <v>95</v>
      </c>
      <c r="V10" s="40"/>
    </row>
    <row r="11" spans="2:22" x14ac:dyDescent="0.25">
      <c r="B11" s="117" t="s">
        <v>10</v>
      </c>
      <c r="C11" s="216"/>
      <c r="D11" s="249"/>
      <c r="E11" s="107"/>
      <c r="F11" s="43"/>
      <c r="G11" s="121"/>
      <c r="H11" s="43"/>
      <c r="I11" s="121"/>
      <c r="J11" s="43"/>
      <c r="K11" s="135"/>
      <c r="L11" s="231" t="s">
        <v>98</v>
      </c>
      <c r="M11" s="121"/>
      <c r="N11" s="231" t="s">
        <v>95</v>
      </c>
      <c r="O11" s="121"/>
      <c r="P11" s="231"/>
      <c r="Q11" s="121"/>
      <c r="R11" s="231"/>
      <c r="S11" s="462"/>
      <c r="T11" s="233"/>
      <c r="U11" s="463" t="s">
        <v>96</v>
      </c>
      <c r="V11" s="40"/>
    </row>
    <row r="12" spans="2:22" x14ac:dyDescent="0.25">
      <c r="B12" s="117" t="s">
        <v>11</v>
      </c>
      <c r="C12" s="216"/>
      <c r="D12" s="249"/>
      <c r="E12" s="107"/>
      <c r="F12" s="43"/>
      <c r="G12" s="121"/>
      <c r="H12" s="43"/>
      <c r="I12" s="121" t="s">
        <v>493</v>
      </c>
      <c r="J12" s="43"/>
      <c r="K12" s="135"/>
      <c r="L12" s="231"/>
      <c r="M12" s="121"/>
      <c r="N12" s="231"/>
      <c r="O12" s="121"/>
      <c r="P12" s="231" t="s">
        <v>98</v>
      </c>
      <c r="Q12" s="121"/>
      <c r="R12" s="231" t="s">
        <v>98</v>
      </c>
      <c r="S12" s="121"/>
      <c r="T12" s="231" t="s">
        <v>99</v>
      </c>
      <c r="U12" s="121"/>
      <c r="V12" s="40" t="s">
        <v>99</v>
      </c>
    </row>
    <row r="13" spans="2:22" ht="23.25" x14ac:dyDescent="0.25">
      <c r="B13" s="419" t="s">
        <v>12</v>
      </c>
      <c r="C13" s="420"/>
      <c r="D13" s="421" t="s">
        <v>99</v>
      </c>
      <c r="E13" s="422"/>
      <c r="F13" s="423" t="s">
        <v>491</v>
      </c>
      <c r="G13" s="424"/>
      <c r="H13" s="423"/>
      <c r="I13" s="424"/>
      <c r="J13" s="423" t="s">
        <v>493</v>
      </c>
      <c r="K13" s="425"/>
      <c r="L13" s="426" t="s">
        <v>99</v>
      </c>
      <c r="M13" s="424"/>
      <c r="N13" s="426" t="s">
        <v>96</v>
      </c>
      <c r="O13" s="424"/>
      <c r="P13" s="427" t="s">
        <v>99</v>
      </c>
      <c r="Q13" s="424"/>
      <c r="R13" s="427" t="s">
        <v>99</v>
      </c>
      <c r="S13" s="424"/>
      <c r="T13" s="427" t="s">
        <v>99</v>
      </c>
      <c r="U13" s="424"/>
      <c r="V13" s="428" t="s">
        <v>99</v>
      </c>
    </row>
    <row r="14" spans="2:22" x14ac:dyDescent="0.25">
      <c r="B14" s="117" t="s">
        <v>55</v>
      </c>
      <c r="C14" s="216"/>
      <c r="D14" s="249"/>
      <c r="E14" s="107"/>
      <c r="F14" s="43"/>
      <c r="G14" s="121"/>
      <c r="H14" s="43"/>
      <c r="I14" s="121"/>
      <c r="J14" s="43"/>
      <c r="K14" s="135"/>
      <c r="L14" s="231" t="s">
        <v>98</v>
      </c>
      <c r="M14" s="121"/>
      <c r="N14" s="231" t="s">
        <v>98</v>
      </c>
      <c r="O14" s="114" t="s">
        <v>96</v>
      </c>
      <c r="P14" s="231"/>
      <c r="Q14" s="121"/>
      <c r="R14" s="231"/>
      <c r="S14" s="121"/>
      <c r="T14" s="233"/>
      <c r="U14" s="121"/>
      <c r="V14" s="86" t="s">
        <v>98</v>
      </c>
    </row>
    <row r="15" spans="2:22" x14ac:dyDescent="0.25">
      <c r="B15" s="117" t="s">
        <v>13</v>
      </c>
      <c r="C15" s="216"/>
      <c r="D15" s="231" t="s">
        <v>95</v>
      </c>
      <c r="E15" s="107" t="s">
        <v>492</v>
      </c>
      <c r="F15" s="43"/>
      <c r="G15" s="121"/>
      <c r="H15" s="43"/>
      <c r="I15" s="121"/>
      <c r="J15" s="43"/>
      <c r="K15" s="135"/>
      <c r="L15" s="231" t="s">
        <v>98</v>
      </c>
      <c r="M15" s="121"/>
      <c r="N15" s="231" t="s">
        <v>99</v>
      </c>
      <c r="O15" s="121"/>
      <c r="P15" s="231"/>
      <c r="Q15" s="121"/>
      <c r="R15" s="231"/>
      <c r="S15" s="121"/>
      <c r="T15" s="233" t="s">
        <v>98</v>
      </c>
      <c r="U15" s="121"/>
      <c r="V15" s="40"/>
    </row>
    <row r="16" spans="2:22" ht="23.25" x14ac:dyDescent="0.25">
      <c r="B16" s="117" t="s">
        <v>56</v>
      </c>
      <c r="C16" s="216"/>
      <c r="D16" s="249"/>
      <c r="E16" s="107"/>
      <c r="F16" s="43" t="s">
        <v>491</v>
      </c>
      <c r="G16" s="121"/>
      <c r="H16" s="43"/>
      <c r="I16" s="121"/>
      <c r="J16" s="43"/>
      <c r="K16" s="135"/>
      <c r="L16" s="38" t="s">
        <v>99</v>
      </c>
      <c r="M16" s="121"/>
      <c r="N16" s="231"/>
      <c r="O16" s="121"/>
      <c r="P16" s="231"/>
      <c r="Q16" s="121"/>
      <c r="R16" s="231" t="s">
        <v>96</v>
      </c>
      <c r="S16" s="121" t="s">
        <v>95</v>
      </c>
      <c r="T16" s="233"/>
      <c r="U16" s="121"/>
      <c r="V16" s="86" t="s">
        <v>98</v>
      </c>
    </row>
    <row r="17" spans="2:22" x14ac:dyDescent="0.25">
      <c r="B17" s="117" t="s">
        <v>57</v>
      </c>
      <c r="C17" s="216"/>
      <c r="D17" s="249"/>
      <c r="E17" s="107"/>
      <c r="F17" s="43"/>
      <c r="G17" s="121"/>
      <c r="H17" s="43"/>
      <c r="I17" s="121"/>
      <c r="J17" s="43"/>
      <c r="K17" s="135"/>
      <c r="L17" s="231" t="s">
        <v>98</v>
      </c>
      <c r="M17" s="121"/>
      <c r="N17" s="231" t="s">
        <v>98</v>
      </c>
      <c r="O17" s="121"/>
      <c r="P17" s="231"/>
      <c r="Q17" s="121"/>
      <c r="R17" s="231" t="s">
        <v>98</v>
      </c>
      <c r="S17" s="121"/>
      <c r="T17" s="233" t="s">
        <v>98</v>
      </c>
      <c r="U17" s="121"/>
      <c r="V17" s="86" t="s">
        <v>98</v>
      </c>
    </row>
    <row r="18" spans="2:22" x14ac:dyDescent="0.25">
      <c r="B18" s="117" t="s">
        <v>58</v>
      </c>
      <c r="C18" s="216"/>
      <c r="D18" s="249"/>
      <c r="E18" s="107"/>
      <c r="F18" s="43"/>
      <c r="G18" s="121"/>
      <c r="H18" s="43"/>
      <c r="I18" s="121" t="s">
        <v>493</v>
      </c>
      <c r="J18" s="43"/>
      <c r="K18" s="135"/>
      <c r="L18" s="38" t="s">
        <v>99</v>
      </c>
      <c r="M18" s="463" t="s">
        <v>96</v>
      </c>
      <c r="N18" s="38"/>
      <c r="O18" s="114"/>
      <c r="P18" s="231" t="s">
        <v>99</v>
      </c>
      <c r="Q18" s="121"/>
      <c r="R18" s="231" t="s">
        <v>99</v>
      </c>
      <c r="S18" s="121"/>
      <c r="T18" s="231" t="s">
        <v>99</v>
      </c>
      <c r="U18" s="121"/>
      <c r="V18" s="40" t="s">
        <v>99</v>
      </c>
    </row>
    <row r="19" spans="2:22" x14ac:dyDescent="0.25">
      <c r="B19" s="117" t="s">
        <v>59</v>
      </c>
      <c r="C19" s="216" t="s">
        <v>95</v>
      </c>
      <c r="D19" s="249"/>
      <c r="E19" s="107"/>
      <c r="F19" s="43"/>
      <c r="G19" s="121"/>
      <c r="H19" s="43"/>
      <c r="I19" s="121"/>
      <c r="J19" s="43" t="s">
        <v>493</v>
      </c>
      <c r="K19" s="135"/>
      <c r="L19" s="38" t="s">
        <v>99</v>
      </c>
      <c r="M19" s="121"/>
      <c r="N19" s="231" t="s">
        <v>99</v>
      </c>
      <c r="O19" s="463" t="s">
        <v>96</v>
      </c>
      <c r="P19" s="231"/>
      <c r="Q19" s="231" t="s">
        <v>96</v>
      </c>
      <c r="R19" s="231"/>
      <c r="S19" s="121"/>
      <c r="T19" s="231"/>
      <c r="U19" s="114"/>
      <c r="V19" s="40" t="s">
        <v>96</v>
      </c>
    </row>
    <row r="20" spans="2:22" x14ac:dyDescent="0.25">
      <c r="B20" s="117" t="s">
        <v>14</v>
      </c>
      <c r="C20" s="216" t="s">
        <v>95</v>
      </c>
      <c r="D20" s="249"/>
      <c r="E20" s="107" t="s">
        <v>489</v>
      </c>
      <c r="F20" s="43" t="s">
        <v>490</v>
      </c>
      <c r="G20" s="121"/>
      <c r="H20" s="43"/>
      <c r="I20" s="121"/>
      <c r="J20" s="43" t="s">
        <v>494</v>
      </c>
      <c r="K20" s="135"/>
      <c r="L20" s="231" t="s">
        <v>95</v>
      </c>
      <c r="M20" s="121"/>
      <c r="N20" s="231" t="s">
        <v>98</v>
      </c>
      <c r="O20" s="121"/>
      <c r="P20" s="231"/>
      <c r="Q20" s="121"/>
      <c r="R20" s="231"/>
      <c r="S20" s="121" t="s">
        <v>95</v>
      </c>
      <c r="T20" s="233"/>
      <c r="U20" s="462"/>
      <c r="V20" s="86" t="s">
        <v>95</v>
      </c>
    </row>
    <row r="21" spans="2:22" x14ac:dyDescent="0.25">
      <c r="B21" s="247" t="s">
        <v>82</v>
      </c>
      <c r="C21" s="213" t="s">
        <v>100</v>
      </c>
      <c r="D21" s="250" t="s">
        <v>100</v>
      </c>
      <c r="E21" s="212" t="s">
        <v>100</v>
      </c>
      <c r="F21" s="115" t="s">
        <v>100</v>
      </c>
      <c r="G21" s="210" t="s">
        <v>100</v>
      </c>
      <c r="H21" s="115" t="s">
        <v>100</v>
      </c>
      <c r="I21" s="210" t="s">
        <v>100</v>
      </c>
      <c r="J21" s="115" t="s">
        <v>100</v>
      </c>
      <c r="K21" s="217" t="s">
        <v>100</v>
      </c>
      <c r="L21" s="39" t="s">
        <v>100</v>
      </c>
      <c r="M21" s="210" t="s">
        <v>100</v>
      </c>
      <c r="N21" s="39" t="s">
        <v>100</v>
      </c>
      <c r="O21" s="210" t="s">
        <v>100</v>
      </c>
      <c r="P21" s="39" t="s">
        <v>100</v>
      </c>
      <c r="Q21" s="210" t="s">
        <v>100</v>
      </c>
      <c r="R21" s="39" t="s">
        <v>100</v>
      </c>
      <c r="S21" s="210" t="s">
        <v>100</v>
      </c>
      <c r="T21" s="39" t="s">
        <v>100</v>
      </c>
      <c r="U21" s="210" t="s">
        <v>100</v>
      </c>
      <c r="V21" s="41" t="s">
        <v>100</v>
      </c>
    </row>
    <row r="23" spans="2:22" x14ac:dyDescent="0.25">
      <c r="C23" s="967" t="s">
        <v>103</v>
      </c>
      <c r="D23" s="968"/>
      <c r="E23" s="968"/>
      <c r="F23" s="968"/>
      <c r="G23" s="968"/>
      <c r="H23" s="968"/>
      <c r="I23" s="968"/>
      <c r="J23" s="968"/>
      <c r="K23" s="968"/>
      <c r="L23" s="968"/>
      <c r="M23" s="968"/>
      <c r="N23" s="968"/>
      <c r="O23" s="968"/>
      <c r="P23" s="968"/>
      <c r="Q23" s="968"/>
      <c r="R23" s="968"/>
      <c r="S23" s="968"/>
      <c r="T23" s="969"/>
    </row>
    <row r="24" spans="2:22" ht="38.25" customHeight="1" x14ac:dyDescent="0.25">
      <c r="B24" s="964" t="s">
        <v>60</v>
      </c>
      <c r="C24" s="970" t="s">
        <v>89</v>
      </c>
      <c r="D24" s="962"/>
      <c r="E24" s="962" t="s">
        <v>210</v>
      </c>
      <c r="F24" s="962"/>
      <c r="G24" s="962" t="s">
        <v>211</v>
      </c>
      <c r="H24" s="962"/>
      <c r="I24" s="962" t="s">
        <v>92</v>
      </c>
      <c r="J24" s="962"/>
      <c r="K24" s="962" t="s">
        <v>207</v>
      </c>
      <c r="L24" s="962"/>
      <c r="M24" s="962" t="s">
        <v>208</v>
      </c>
      <c r="N24" s="962"/>
      <c r="O24" s="962" t="s">
        <v>209</v>
      </c>
      <c r="P24" s="962"/>
      <c r="Q24" s="962" t="s">
        <v>212</v>
      </c>
      <c r="R24" s="962"/>
      <c r="S24" s="962" t="s">
        <v>94</v>
      </c>
      <c r="T24" s="963"/>
    </row>
    <row r="25" spans="2:22" x14ac:dyDescent="0.25">
      <c r="B25" s="965"/>
      <c r="C25" s="240" t="s">
        <v>85</v>
      </c>
      <c r="D25" s="85" t="s">
        <v>86</v>
      </c>
      <c r="E25" s="237" t="s">
        <v>85</v>
      </c>
      <c r="F25" s="85" t="s">
        <v>86</v>
      </c>
      <c r="G25" s="237" t="s">
        <v>85</v>
      </c>
      <c r="H25" s="85" t="s">
        <v>86</v>
      </c>
      <c r="I25" s="237" t="s">
        <v>85</v>
      </c>
      <c r="J25" s="85" t="s">
        <v>86</v>
      </c>
      <c r="K25" s="237" t="s">
        <v>85</v>
      </c>
      <c r="L25" s="85" t="s">
        <v>86</v>
      </c>
      <c r="M25" s="237" t="s">
        <v>85</v>
      </c>
      <c r="N25" s="85" t="s">
        <v>86</v>
      </c>
      <c r="O25" s="237" t="s">
        <v>85</v>
      </c>
      <c r="P25" s="85" t="s">
        <v>86</v>
      </c>
      <c r="Q25" s="237" t="s">
        <v>85</v>
      </c>
      <c r="R25" s="85" t="s">
        <v>86</v>
      </c>
      <c r="S25" s="237" t="s">
        <v>85</v>
      </c>
      <c r="T25" s="248" t="s">
        <v>86</v>
      </c>
    </row>
    <row r="26" spans="2:22" x14ac:dyDescent="0.25">
      <c r="B26" s="246" t="s">
        <v>7</v>
      </c>
      <c r="C26" s="135"/>
      <c r="D26" s="231"/>
      <c r="E26" s="121"/>
      <c r="F26" s="231"/>
      <c r="G26" s="121"/>
      <c r="H26" s="231"/>
      <c r="I26" s="121"/>
      <c r="J26" s="231"/>
      <c r="K26" s="121"/>
      <c r="L26" s="231"/>
      <c r="M26" s="121" t="s">
        <v>95</v>
      </c>
      <c r="N26" s="231"/>
      <c r="O26" s="121"/>
      <c r="P26" s="231"/>
      <c r="Q26" s="121"/>
      <c r="R26" s="233" t="s">
        <v>95</v>
      </c>
      <c r="S26" s="245"/>
      <c r="T26" s="80"/>
    </row>
    <row r="27" spans="2:22" x14ac:dyDescent="0.25">
      <c r="B27" s="117" t="s">
        <v>8</v>
      </c>
      <c r="C27" s="135"/>
      <c r="D27" s="231"/>
      <c r="E27" s="121"/>
      <c r="F27" s="231"/>
      <c r="G27" s="121"/>
      <c r="H27" s="231"/>
      <c r="I27" s="107" t="s">
        <v>100</v>
      </c>
      <c r="J27" s="234" t="s">
        <v>100</v>
      </c>
      <c r="K27" s="121"/>
      <c r="L27" s="231"/>
      <c r="M27" s="121"/>
      <c r="N27" s="231"/>
      <c r="O27" s="121"/>
      <c r="P27" s="231"/>
      <c r="Q27" s="244" t="s">
        <v>98</v>
      </c>
      <c r="R27" s="231" t="s">
        <v>214</v>
      </c>
      <c r="S27" s="107" t="s">
        <v>95</v>
      </c>
      <c r="T27" s="80"/>
    </row>
    <row r="28" spans="2:22" x14ac:dyDescent="0.25">
      <c r="B28" s="117" t="s">
        <v>9</v>
      </c>
      <c r="C28" s="135"/>
      <c r="D28" s="231"/>
      <c r="E28" s="121"/>
      <c r="F28" s="231"/>
      <c r="G28" s="121"/>
      <c r="H28" s="231"/>
      <c r="I28" s="121"/>
      <c r="J28" s="231"/>
      <c r="K28" s="121"/>
      <c r="L28" s="231"/>
      <c r="M28" s="121"/>
      <c r="N28" s="231"/>
      <c r="O28" s="121"/>
      <c r="P28" s="231"/>
      <c r="Q28" s="121"/>
      <c r="R28" s="231" t="s">
        <v>99</v>
      </c>
      <c r="S28" s="107"/>
      <c r="T28" s="81"/>
    </row>
    <row r="29" spans="2:22" x14ac:dyDescent="0.25">
      <c r="B29" s="117" t="s">
        <v>10</v>
      </c>
      <c r="C29" s="135"/>
      <c r="D29" s="231"/>
      <c r="E29" s="121"/>
      <c r="F29" s="231"/>
      <c r="G29" s="121"/>
      <c r="H29" s="231"/>
      <c r="I29" s="121"/>
      <c r="J29" s="231"/>
      <c r="K29" s="121"/>
      <c r="L29" s="231"/>
      <c r="M29" s="121"/>
      <c r="N29" s="231"/>
      <c r="O29" s="121"/>
      <c r="P29" s="231"/>
      <c r="Q29" s="121" t="s">
        <v>95</v>
      </c>
      <c r="R29" s="231" t="s">
        <v>214</v>
      </c>
      <c r="S29" s="107"/>
      <c r="T29" s="81"/>
    </row>
    <row r="30" spans="2:22" x14ac:dyDescent="0.25">
      <c r="B30" s="117" t="s">
        <v>11</v>
      </c>
      <c r="C30" s="135"/>
      <c r="D30" s="231"/>
      <c r="E30" s="121"/>
      <c r="F30" s="231"/>
      <c r="G30" s="121"/>
      <c r="H30" s="231"/>
      <c r="I30" s="121"/>
      <c r="J30" s="231"/>
      <c r="K30" s="121"/>
      <c r="L30" s="233" t="s">
        <v>95</v>
      </c>
      <c r="M30" s="121"/>
      <c r="N30" s="233" t="s">
        <v>95</v>
      </c>
      <c r="O30" s="121"/>
      <c r="P30" s="233" t="s">
        <v>95</v>
      </c>
      <c r="Q30" s="121" t="s">
        <v>95</v>
      </c>
      <c r="R30" s="234"/>
      <c r="S30" s="107"/>
      <c r="T30" s="81"/>
    </row>
    <row r="31" spans="2:22" x14ac:dyDescent="0.25">
      <c r="B31" s="419" t="s">
        <v>12</v>
      </c>
      <c r="C31" s="420" t="s">
        <v>100</v>
      </c>
      <c r="D31" s="429" t="s">
        <v>100</v>
      </c>
      <c r="E31" s="424"/>
      <c r="F31" s="427" t="s">
        <v>98</v>
      </c>
      <c r="G31" s="424" t="s">
        <v>95</v>
      </c>
      <c r="H31" s="427" t="s">
        <v>443</v>
      </c>
      <c r="I31" s="422" t="s">
        <v>100</v>
      </c>
      <c r="J31" s="429" t="s">
        <v>100</v>
      </c>
      <c r="K31" s="424"/>
      <c r="L31" s="427"/>
      <c r="M31" s="424"/>
      <c r="N31" s="427"/>
      <c r="O31" s="424"/>
      <c r="P31" s="427"/>
      <c r="Q31" s="422" t="s">
        <v>100</v>
      </c>
      <c r="R31" s="429" t="s">
        <v>100</v>
      </c>
      <c r="S31" s="422" t="s">
        <v>100</v>
      </c>
      <c r="T31" s="430" t="s">
        <v>100</v>
      </c>
    </row>
    <row r="32" spans="2:22" x14ac:dyDescent="0.25">
      <c r="B32" s="117" t="s">
        <v>55</v>
      </c>
      <c r="C32" s="135"/>
      <c r="D32" s="231"/>
      <c r="E32" s="121"/>
      <c r="F32" s="231"/>
      <c r="G32" s="114"/>
      <c r="H32" s="231"/>
      <c r="I32" s="107" t="s">
        <v>100</v>
      </c>
      <c r="J32" s="234" t="s">
        <v>100</v>
      </c>
      <c r="K32" s="121"/>
      <c r="L32" s="231"/>
      <c r="M32" s="121"/>
      <c r="N32" s="231"/>
      <c r="O32" s="121"/>
      <c r="P32" s="231"/>
      <c r="Q32" s="114"/>
      <c r="R32" s="231" t="s">
        <v>95</v>
      </c>
      <c r="S32" s="107"/>
      <c r="T32" s="81"/>
    </row>
    <row r="33" spans="2:20" x14ac:dyDescent="0.25">
      <c r="B33" s="117" t="s">
        <v>13</v>
      </c>
      <c r="C33" s="135"/>
      <c r="D33" s="231"/>
      <c r="E33" s="121"/>
      <c r="F33" s="231"/>
      <c r="G33" s="121"/>
      <c r="H33" s="231"/>
      <c r="I33" s="107"/>
      <c r="J33" s="234"/>
      <c r="K33" s="121" t="s">
        <v>96</v>
      </c>
      <c r="L33" s="231" t="s">
        <v>443</v>
      </c>
      <c r="M33" s="121" t="s">
        <v>96</v>
      </c>
      <c r="N33" s="231"/>
      <c r="O33" s="121"/>
      <c r="P33" s="231"/>
      <c r="Q33" s="121"/>
      <c r="R33" s="231" t="s">
        <v>99</v>
      </c>
      <c r="S33" s="107"/>
      <c r="T33" s="81"/>
    </row>
    <row r="34" spans="2:20" x14ac:dyDescent="0.25">
      <c r="B34" s="117" t="s">
        <v>56</v>
      </c>
      <c r="C34" s="135"/>
      <c r="D34" s="231"/>
      <c r="E34" s="121" t="s">
        <v>98</v>
      </c>
      <c r="F34" s="232" t="s">
        <v>214</v>
      </c>
      <c r="G34" s="121" t="s">
        <v>95</v>
      </c>
      <c r="H34" s="231" t="s">
        <v>443</v>
      </c>
      <c r="I34" s="121"/>
      <c r="J34" s="231"/>
      <c r="K34" s="121"/>
      <c r="L34" s="231"/>
      <c r="M34" s="121"/>
      <c r="N34" s="231"/>
      <c r="O34" s="121"/>
      <c r="P34" s="231"/>
      <c r="Q34" s="121"/>
      <c r="R34" s="231" t="s">
        <v>98</v>
      </c>
      <c r="S34" s="107"/>
      <c r="T34" s="81"/>
    </row>
    <row r="35" spans="2:20" x14ac:dyDescent="0.25">
      <c r="B35" s="117" t="s">
        <v>57</v>
      </c>
      <c r="C35" s="135"/>
      <c r="D35" s="231"/>
      <c r="E35" s="121"/>
      <c r="F35" s="231"/>
      <c r="G35" s="121"/>
      <c r="H35" s="231"/>
      <c r="I35" s="107" t="s">
        <v>100</v>
      </c>
      <c r="J35" s="234" t="s">
        <v>100</v>
      </c>
      <c r="K35" s="121"/>
      <c r="L35" s="231"/>
      <c r="M35" s="121"/>
      <c r="N35" s="231"/>
      <c r="O35" s="121"/>
      <c r="P35" s="231"/>
      <c r="Q35" s="121"/>
      <c r="R35" s="231"/>
      <c r="S35" s="107"/>
      <c r="T35" s="81"/>
    </row>
    <row r="36" spans="2:20" x14ac:dyDescent="0.25">
      <c r="B36" s="117" t="s">
        <v>58</v>
      </c>
      <c r="C36" s="216"/>
      <c r="D36" s="234"/>
      <c r="E36" s="121"/>
      <c r="F36" s="231"/>
      <c r="G36" s="121"/>
      <c r="H36" s="231"/>
      <c r="I36" s="107" t="s">
        <v>100</v>
      </c>
      <c r="J36" s="234" t="s">
        <v>100</v>
      </c>
      <c r="K36" s="121"/>
      <c r="L36" s="231"/>
      <c r="M36" s="121"/>
      <c r="N36" s="231"/>
      <c r="O36" s="121"/>
      <c r="P36" s="231"/>
      <c r="Q36" s="121" t="s">
        <v>95</v>
      </c>
      <c r="R36" s="231"/>
      <c r="S36" s="121" t="s">
        <v>96</v>
      </c>
      <c r="T36" s="81"/>
    </row>
    <row r="37" spans="2:20" x14ac:dyDescent="0.25">
      <c r="B37" s="117" t="s">
        <v>59</v>
      </c>
      <c r="C37" s="135"/>
      <c r="D37" s="231"/>
      <c r="E37" s="121"/>
      <c r="F37" s="231"/>
      <c r="G37" s="121"/>
      <c r="H37" s="231"/>
      <c r="I37" s="107" t="s">
        <v>100</v>
      </c>
      <c r="J37" s="234" t="s">
        <v>100</v>
      </c>
      <c r="K37" s="121"/>
      <c r="L37" s="231"/>
      <c r="M37" s="121"/>
      <c r="N37" s="232"/>
      <c r="O37" s="121"/>
      <c r="P37" s="231"/>
      <c r="Q37" s="121" t="s">
        <v>95</v>
      </c>
      <c r="R37" s="231"/>
      <c r="S37" s="107"/>
      <c r="T37" s="81"/>
    </row>
    <row r="38" spans="2:20" x14ac:dyDescent="0.25">
      <c r="B38" s="117" t="s">
        <v>14</v>
      </c>
      <c r="C38" s="135"/>
      <c r="D38" s="231"/>
      <c r="E38" s="121"/>
      <c r="F38" s="231"/>
      <c r="G38" s="121"/>
      <c r="H38" s="231"/>
      <c r="I38" s="107" t="s">
        <v>100</v>
      </c>
      <c r="J38" s="234" t="s">
        <v>100</v>
      </c>
      <c r="K38" s="121"/>
      <c r="L38" s="231"/>
      <c r="M38" s="121"/>
      <c r="N38" s="231"/>
      <c r="O38" s="121"/>
      <c r="P38" s="231"/>
      <c r="Q38" s="121" t="s">
        <v>96</v>
      </c>
      <c r="R38" s="231"/>
      <c r="S38" s="107"/>
      <c r="T38" s="81"/>
    </row>
    <row r="39" spans="2:20" x14ac:dyDescent="0.25">
      <c r="B39" s="247" t="s">
        <v>82</v>
      </c>
      <c r="C39" s="217" t="s">
        <v>100</v>
      </c>
      <c r="D39" s="39" t="s">
        <v>100</v>
      </c>
      <c r="E39" s="210" t="s">
        <v>100</v>
      </c>
      <c r="F39" s="39" t="s">
        <v>100</v>
      </c>
      <c r="G39" s="210" t="s">
        <v>100</v>
      </c>
      <c r="H39" s="39" t="s">
        <v>100</v>
      </c>
      <c r="I39" s="210" t="s">
        <v>100</v>
      </c>
      <c r="J39" s="39" t="s">
        <v>100</v>
      </c>
      <c r="K39" s="210" t="s">
        <v>100</v>
      </c>
      <c r="L39" s="39" t="s">
        <v>100</v>
      </c>
      <c r="M39" s="210" t="s">
        <v>100</v>
      </c>
      <c r="N39" s="39" t="s">
        <v>100</v>
      </c>
      <c r="O39" s="210" t="s">
        <v>100</v>
      </c>
      <c r="P39" s="39" t="s">
        <v>100</v>
      </c>
      <c r="Q39" s="210" t="s">
        <v>100</v>
      </c>
      <c r="R39" s="39" t="s">
        <v>100</v>
      </c>
      <c r="S39" s="212" t="s">
        <v>100</v>
      </c>
      <c r="T39" s="87" t="s">
        <v>100</v>
      </c>
    </row>
  </sheetData>
  <mergeCells count="24">
    <mergeCell ref="Q24:R24"/>
    <mergeCell ref="S24:T24"/>
    <mergeCell ref="B24:B25"/>
    <mergeCell ref="B3:V3"/>
    <mergeCell ref="S6:T6"/>
    <mergeCell ref="U6:V6"/>
    <mergeCell ref="C23:T23"/>
    <mergeCell ref="C24:D24"/>
    <mergeCell ref="E24:F24"/>
    <mergeCell ref="G24:H24"/>
    <mergeCell ref="I24:J24"/>
    <mergeCell ref="K24:L24"/>
    <mergeCell ref="M24:N24"/>
    <mergeCell ref="O24:P24"/>
    <mergeCell ref="K5:V5"/>
    <mergeCell ref="B6:B7"/>
    <mergeCell ref="M6:N6"/>
    <mergeCell ref="O6:P6"/>
    <mergeCell ref="Q6:R6"/>
    <mergeCell ref="C6:D6"/>
    <mergeCell ref="E6:F6"/>
    <mergeCell ref="G6:H6"/>
    <mergeCell ref="I6:J6"/>
    <mergeCell ref="K6:L6"/>
  </mergeCells>
  <conditionalFormatting sqref="C8:D20 K9:L9 N9:R9">
    <cfRule type="containsText" dxfId="702" priority="63" operator="containsText" text=" -ve*">
      <formula>NOT(ISERROR(SEARCH(" -ve*",C8)))</formula>
    </cfRule>
    <cfRule type="cellIs" dxfId="701" priority="64" operator="equal">
      <formula>" -ve"</formula>
    </cfRule>
    <cfRule type="containsText" dxfId="700" priority="65" operator="containsText" text=" +ve">
      <formula>NOT(ISERROR(SEARCH(" +ve",C8)))</formula>
    </cfRule>
  </conditionalFormatting>
  <conditionalFormatting sqref="C26:F39">
    <cfRule type="containsText" dxfId="699" priority="28" operator="containsText" text=" -ve*">
      <formula>NOT(ISERROR(SEARCH(" -ve*",C26)))</formula>
    </cfRule>
    <cfRule type="cellIs" dxfId="698" priority="29" operator="equal">
      <formula>" -ve"</formula>
    </cfRule>
    <cfRule type="containsText" dxfId="697" priority="30" operator="containsText" text=" +ve">
      <formula>NOT(ISERROR(SEARCH(" +ve",C26)))</formula>
    </cfRule>
  </conditionalFormatting>
  <conditionalFormatting sqref="C21:V21">
    <cfRule type="containsText" dxfId="696" priority="31" operator="containsText" text=" -ve*">
      <formula>NOT(ISERROR(SEARCH(" -ve*",C21)))</formula>
    </cfRule>
    <cfRule type="cellIs" dxfId="695" priority="32" operator="equal">
      <formula>" -ve"</formula>
    </cfRule>
    <cfRule type="containsText" dxfId="694" priority="33" operator="containsText" text=" +ve">
      <formula>NOT(ISERROR(SEARCH(" +ve",C21)))</formula>
    </cfRule>
  </conditionalFormatting>
  <conditionalFormatting sqref="E8:J9 E10:F10 H10:J10 E11:J20">
    <cfRule type="containsText" dxfId="693" priority="57" operator="containsText" text=" -ve*">
      <formula>NOT(ISERROR(SEARCH(" -ve*",E8)))</formula>
    </cfRule>
    <cfRule type="cellIs" dxfId="692" priority="58" operator="equal">
      <formula>" -ve"</formula>
    </cfRule>
    <cfRule type="containsText" dxfId="691" priority="59" operator="containsText" text=" +ve">
      <formula>NOT(ISERROR(SEARCH(" +ve",E8)))</formula>
    </cfRule>
  </conditionalFormatting>
  <conditionalFormatting sqref="G32">
    <cfRule type="containsText" dxfId="690" priority="45" operator="containsText" text=" -ve*">
      <formula>NOT(ISERROR(SEARCH(" -ve*",G32)))</formula>
    </cfRule>
    <cfRule type="cellIs" dxfId="689" priority="46" operator="equal">
      <formula>" -ve"</formula>
    </cfRule>
  </conditionalFormatting>
  <conditionalFormatting sqref="G32:G38">
    <cfRule type="containsText" dxfId="688" priority="47" operator="containsText" text=" +ve">
      <formula>NOT(ISERROR(SEARCH(" +ve",G32)))</formula>
    </cfRule>
  </conditionalFormatting>
  <conditionalFormatting sqref="G26:H30 H31:H38">
    <cfRule type="containsText" dxfId="687" priority="53" operator="containsText" text=" +ve">
      <formula>NOT(ISERROR(SEARCH(" +ve",G26)))</formula>
    </cfRule>
  </conditionalFormatting>
  <conditionalFormatting sqref="G26:H31">
    <cfRule type="containsText" dxfId="686" priority="48" operator="containsText" text=" -ve*">
      <formula>NOT(ISERROR(SEARCH(" -ve*",G26)))</formula>
    </cfRule>
    <cfRule type="cellIs" dxfId="685" priority="49" operator="equal">
      <formula>" -ve"</formula>
    </cfRule>
  </conditionalFormatting>
  <conditionalFormatting sqref="G31:H31">
    <cfRule type="containsText" dxfId="684" priority="50" operator="containsText" text=" +ve">
      <formula>NOT(ISERROR(SEARCH(" +ve",G31)))</formula>
    </cfRule>
  </conditionalFormatting>
  <conditionalFormatting sqref="G33:H38">
    <cfRule type="containsText" dxfId="683" priority="43" operator="containsText" text=" -ve*">
      <formula>NOT(ISERROR(SEARCH(" -ve*",G33)))</formula>
    </cfRule>
    <cfRule type="cellIs" dxfId="682" priority="44" operator="equal">
      <formula>" -ve"</formula>
    </cfRule>
  </conditionalFormatting>
  <conditionalFormatting sqref="G39:H39">
    <cfRule type="containsText" dxfId="681" priority="25" operator="containsText" text=" -ve*">
      <formula>NOT(ISERROR(SEARCH(" -ve*",G39)))</formula>
    </cfRule>
    <cfRule type="cellIs" dxfId="680" priority="26" operator="equal">
      <formula>" -ve"</formula>
    </cfRule>
    <cfRule type="containsText" dxfId="679" priority="27" operator="containsText" text=" +ve">
      <formula>NOT(ISERROR(SEARCH(" +ve",G39)))</formula>
    </cfRule>
  </conditionalFormatting>
  <conditionalFormatting sqref="H30:H34">
    <cfRule type="containsText" dxfId="678" priority="51" operator="containsText" text=" -ve*">
      <formula>NOT(ISERROR(SEARCH(" -ve*",H30)))</formula>
    </cfRule>
    <cfRule type="cellIs" dxfId="677" priority="52" operator="equal">
      <formula>" -ve"</formula>
    </cfRule>
  </conditionalFormatting>
  <conditionalFormatting sqref="H34">
    <cfRule type="containsText" dxfId="676" priority="37" operator="containsText" text=" -ve*">
      <formula>NOT(ISERROR(SEARCH(" -ve*",H34)))</formula>
    </cfRule>
    <cfRule type="cellIs" dxfId="675" priority="38" operator="equal">
      <formula>" -ve"</formula>
    </cfRule>
    <cfRule type="containsText" dxfId="674" priority="39" operator="containsText" text=" +ve">
      <formula>NOT(ISERROR(SEARCH(" +ve",H34)))</formula>
    </cfRule>
  </conditionalFormatting>
  <conditionalFormatting sqref="I26:T39">
    <cfRule type="containsText" dxfId="673" priority="22" operator="containsText" text=" -ve*">
      <formula>NOT(ISERROR(SEARCH(" -ve*",I26)))</formula>
    </cfRule>
    <cfRule type="cellIs" dxfId="672" priority="23" operator="equal">
      <formula>" -ve"</formula>
    </cfRule>
    <cfRule type="containsText" dxfId="671" priority="24" operator="containsText" text=" +ve">
      <formula>NOT(ISERROR(SEARCH(" +ve",I26)))</formula>
    </cfRule>
  </conditionalFormatting>
  <conditionalFormatting sqref="K8:T8">
    <cfRule type="containsText" dxfId="670" priority="19" operator="containsText" text=" -ve*">
      <formula>NOT(ISERROR(SEARCH(" -ve*",K8)))</formula>
    </cfRule>
    <cfRule type="cellIs" dxfId="669" priority="20" operator="equal">
      <formula>" -ve"</formula>
    </cfRule>
    <cfRule type="containsText" dxfId="668" priority="21" operator="containsText" text=" +ve">
      <formula>NOT(ISERROR(SEARCH(" +ve",K8)))</formula>
    </cfRule>
  </conditionalFormatting>
  <conditionalFormatting sqref="S9:S11">
    <cfRule type="containsText" dxfId="667" priority="13" operator="containsText" text=" -ve*">
      <formula>NOT(ISERROR(SEARCH(" -ve*",S9)))</formula>
    </cfRule>
    <cfRule type="cellIs" dxfId="666" priority="14" operator="equal">
      <formula>" -ve"</formula>
    </cfRule>
    <cfRule type="containsText" dxfId="665" priority="15" operator="containsText" text=" +ve">
      <formula>NOT(ISERROR(SEARCH(" +ve",S9)))</formula>
    </cfRule>
  </conditionalFormatting>
  <conditionalFormatting sqref="S11:T14">
    <cfRule type="containsText" dxfId="664" priority="18" operator="containsText" text=" +ve">
      <formula>NOT(ISERROR(SEARCH(" +ve",S11)))</formula>
    </cfRule>
  </conditionalFormatting>
  <conditionalFormatting sqref="S11:T20">
    <cfRule type="containsText" dxfId="663" priority="1" operator="containsText" text=" -ve*">
      <formula>NOT(ISERROR(SEARCH(" -ve*",S11)))</formula>
    </cfRule>
    <cfRule type="cellIs" dxfId="662" priority="2" operator="equal">
      <formula>" -ve"</formula>
    </cfRule>
  </conditionalFormatting>
  <conditionalFormatting sqref="S15:T20">
    <cfRule type="containsText" dxfId="661" priority="3" operator="containsText" text=" +ve">
      <formula>NOT(ISERROR(SEARCH(" +ve",S15)))</formula>
    </cfRule>
  </conditionalFormatting>
  <conditionalFormatting sqref="T9:T10">
    <cfRule type="containsText" dxfId="660" priority="10" operator="containsText" text=" -ve*">
      <formula>NOT(ISERROR(SEARCH(" -ve*",T9)))</formula>
    </cfRule>
    <cfRule type="cellIs" dxfId="659" priority="11" operator="equal">
      <formula>" -ve"</formula>
    </cfRule>
    <cfRule type="containsText" dxfId="658" priority="12" operator="containsText" text=" +ve">
      <formula>NOT(ISERROR(SEARCH(" +ve",T9)))</formula>
    </cfRule>
  </conditionalFormatting>
  <conditionalFormatting sqref="U8:V20 K10:R20">
    <cfRule type="containsText" dxfId="657" priority="60" operator="containsText" text=" -ve*">
      <formula>NOT(ISERROR(SEARCH(" -ve*",K8)))</formula>
    </cfRule>
    <cfRule type="cellIs" dxfId="656" priority="61" operator="equal">
      <formula>" -ve"</formula>
    </cfRule>
    <cfRule type="containsText" dxfId="655" priority="62" operator="containsText" text=" +ve">
      <formula>NOT(ISERROR(SEARCH(" +ve",K8)))</formula>
    </cfRule>
  </conditionalFormatting>
  <hyperlinks>
    <hyperlink ref="B1" location="TOC!A1" display="TOC" xr:uid="{00000000-0004-0000-0500-000000000000}"/>
  </hyperlinks>
  <pageMargins left="0.7" right="0.7" top="0.75" bottom="0.75" header="0.3" footer="0.3"/>
  <pageSetup paperSize="9" scale="55" orientation="portrait" r:id="rId1"/>
  <colBreaks count="1" manualBreakCount="1">
    <brk id="2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T34"/>
  <sheetViews>
    <sheetView workbookViewId="0">
      <selection activeCell="B1" sqref="B1"/>
    </sheetView>
  </sheetViews>
  <sheetFormatPr defaultRowHeight="15" x14ac:dyDescent="0.25"/>
  <cols>
    <col min="1" max="1" width="5.7109375" style="10" customWidth="1"/>
    <col min="2" max="2" width="14.140625" style="67" bestFit="1" customWidth="1"/>
    <col min="3" max="4" width="10.7109375" style="67" customWidth="1"/>
    <col min="5" max="9" width="10.7109375" style="83" customWidth="1"/>
    <col min="10" max="13" width="14" style="83" customWidth="1"/>
    <col min="14" max="14" width="15.140625" style="83" customWidth="1"/>
    <col min="15" max="15" width="4.7109375" style="83" customWidth="1"/>
    <col min="16" max="16" width="6.42578125" style="83" customWidth="1"/>
    <col min="17" max="17" width="4.7109375" style="83" customWidth="1"/>
    <col min="18" max="18" width="6.42578125" style="83" customWidth="1"/>
    <col min="19" max="19" width="4.7109375" style="83" customWidth="1"/>
    <col min="20" max="20" width="6.85546875" style="83" customWidth="1"/>
    <col min="21" max="21" width="9.140625" style="67"/>
    <col min="22" max="22" width="23.5703125" style="67" customWidth="1"/>
    <col min="23" max="16384" width="9.140625" style="67"/>
  </cols>
  <sheetData>
    <row r="1" spans="2:20" x14ac:dyDescent="0.25">
      <c r="B1" s="68" t="s">
        <v>48</v>
      </c>
      <c r="C1" s="68"/>
      <c r="D1" s="68"/>
      <c r="E1" s="67"/>
      <c r="F1" s="67"/>
      <c r="G1" s="67"/>
      <c r="H1" s="67"/>
      <c r="I1" s="67"/>
      <c r="J1" s="67"/>
      <c r="K1" s="67"/>
      <c r="L1" s="67"/>
      <c r="M1" s="67"/>
      <c r="N1" s="67"/>
      <c r="O1" s="67"/>
      <c r="P1" s="67"/>
      <c r="Q1" s="67"/>
      <c r="R1" s="67"/>
      <c r="S1" s="67"/>
      <c r="T1" s="67"/>
    </row>
    <row r="2" spans="2:20" x14ac:dyDescent="0.25">
      <c r="B2" s="68"/>
      <c r="C2" s="68"/>
      <c r="D2" s="68"/>
      <c r="E2" s="67"/>
      <c r="F2" s="67"/>
      <c r="G2" s="67"/>
      <c r="H2" s="67"/>
      <c r="I2" s="67"/>
      <c r="J2" s="67"/>
      <c r="K2" s="67"/>
      <c r="L2" s="67"/>
      <c r="M2" s="67"/>
      <c r="N2" s="67"/>
      <c r="O2" s="67"/>
      <c r="P2" s="67"/>
      <c r="Q2" s="67"/>
      <c r="R2" s="67"/>
      <c r="S2" s="67"/>
      <c r="T2" s="67"/>
    </row>
    <row r="3" spans="2:20" ht="15.75" x14ac:dyDescent="0.25">
      <c r="B3" s="45" t="s">
        <v>655</v>
      </c>
      <c r="C3" s="45"/>
      <c r="D3" s="45"/>
    </row>
    <row r="4" spans="2:20" x14ac:dyDescent="0.25">
      <c r="B4" s="235"/>
      <c r="C4" s="83"/>
      <c r="D4" s="83"/>
      <c r="O4" s="67"/>
      <c r="P4" s="67"/>
      <c r="Q4" s="67"/>
      <c r="R4" s="67"/>
      <c r="S4" s="67"/>
      <c r="T4" s="67"/>
    </row>
    <row r="5" spans="2:20" x14ac:dyDescent="0.25">
      <c r="C5" s="83"/>
      <c r="D5" s="83"/>
      <c r="E5" s="967" t="s">
        <v>102</v>
      </c>
      <c r="F5" s="968"/>
      <c r="G5" s="968"/>
      <c r="H5" s="968"/>
      <c r="I5" s="968"/>
      <c r="J5" s="967" t="s">
        <v>596</v>
      </c>
      <c r="K5" s="968"/>
      <c r="L5" s="968"/>
      <c r="M5" s="968"/>
      <c r="N5" s="969"/>
      <c r="O5" s="67"/>
      <c r="P5" s="67"/>
      <c r="Q5" s="67"/>
      <c r="R5" s="67"/>
      <c r="S5" s="67"/>
      <c r="T5" s="67"/>
    </row>
    <row r="6" spans="2:20" ht="36" x14ac:dyDescent="0.25">
      <c r="B6" s="673" t="s">
        <v>60</v>
      </c>
      <c r="C6" s="676" t="s">
        <v>503</v>
      </c>
      <c r="D6" s="699" t="s">
        <v>597</v>
      </c>
      <c r="E6" s="674" t="s">
        <v>598</v>
      </c>
      <c r="F6" s="675" t="s">
        <v>599</v>
      </c>
      <c r="G6" s="675" t="s">
        <v>300</v>
      </c>
      <c r="H6" s="675" t="s">
        <v>600</v>
      </c>
      <c r="I6" s="675" t="s">
        <v>601</v>
      </c>
      <c r="J6" s="674" t="s">
        <v>602</v>
      </c>
      <c r="K6" s="675" t="s">
        <v>603</v>
      </c>
      <c r="L6" s="675" t="s">
        <v>604</v>
      </c>
      <c r="M6" s="675" t="s">
        <v>605</v>
      </c>
      <c r="N6" s="676" t="s">
        <v>606</v>
      </c>
      <c r="O6" s="67"/>
      <c r="P6" s="67"/>
      <c r="Q6" s="67"/>
      <c r="R6" s="67"/>
      <c r="S6" s="67"/>
      <c r="T6" s="67"/>
    </row>
    <row r="7" spans="2:20" ht="15.75" customHeight="1" x14ac:dyDescent="0.25">
      <c r="B7" s="700" t="s">
        <v>7</v>
      </c>
      <c r="C7" s="701"/>
      <c r="D7" s="702"/>
      <c r="E7" s="703"/>
      <c r="F7" s="704"/>
      <c r="G7" s="704" t="s">
        <v>607</v>
      </c>
      <c r="H7" s="704" t="s">
        <v>608</v>
      </c>
      <c r="I7" s="528" t="s">
        <v>607</v>
      </c>
      <c r="J7" s="705"/>
      <c r="K7" s="528"/>
      <c r="L7" s="528" t="s">
        <v>610</v>
      </c>
      <c r="M7" s="528"/>
      <c r="N7" s="701"/>
      <c r="O7" s="67"/>
      <c r="P7" s="706"/>
      <c r="Q7" s="67"/>
      <c r="R7" s="67"/>
      <c r="S7" s="67"/>
      <c r="T7" s="67"/>
    </row>
    <row r="8" spans="2:20" ht="15.75" customHeight="1" x14ac:dyDescent="0.25">
      <c r="B8" s="707" t="s">
        <v>8</v>
      </c>
      <c r="C8" s="701"/>
      <c r="D8" s="702" t="s">
        <v>609</v>
      </c>
      <c r="E8" s="705" t="s">
        <v>611</v>
      </c>
      <c r="F8" s="528" t="s">
        <v>611</v>
      </c>
      <c r="G8" s="528" t="s">
        <v>609</v>
      </c>
      <c r="H8" s="528" t="s">
        <v>607</v>
      </c>
      <c r="I8" s="528" t="s">
        <v>611</v>
      </c>
      <c r="J8" s="705"/>
      <c r="K8" s="528"/>
      <c r="L8" s="528"/>
      <c r="M8" s="528"/>
      <c r="N8" s="701"/>
      <c r="O8" s="67"/>
      <c r="P8" s="708"/>
      <c r="Q8" s="67"/>
      <c r="R8" s="67"/>
      <c r="S8" s="67"/>
      <c r="T8" s="67"/>
    </row>
    <row r="9" spans="2:20" ht="15.75" customHeight="1" x14ac:dyDescent="0.25">
      <c r="B9" s="707" t="s">
        <v>9</v>
      </c>
      <c r="C9" s="710" t="s">
        <v>615</v>
      </c>
      <c r="D9" s="702" t="s">
        <v>611</v>
      </c>
      <c r="E9" s="705" t="s">
        <v>612</v>
      </c>
      <c r="F9" s="528" t="s">
        <v>612</v>
      </c>
      <c r="G9" s="528"/>
      <c r="H9" s="528" t="s">
        <v>611</v>
      </c>
      <c r="I9" s="528" t="s">
        <v>607</v>
      </c>
      <c r="J9" s="705"/>
      <c r="K9" s="528" t="s">
        <v>609</v>
      </c>
      <c r="L9" s="528"/>
      <c r="M9" s="528" t="s">
        <v>609</v>
      </c>
      <c r="N9" s="701"/>
      <c r="O9" s="67"/>
      <c r="P9" s="67"/>
      <c r="Q9" s="67"/>
      <c r="R9" s="67"/>
      <c r="S9" s="67"/>
      <c r="T9" s="67"/>
    </row>
    <row r="10" spans="2:20" ht="15.75" customHeight="1" x14ac:dyDescent="0.25">
      <c r="B10" s="707" t="s">
        <v>10</v>
      </c>
      <c r="C10" s="701"/>
      <c r="D10" s="702" t="s">
        <v>611</v>
      </c>
      <c r="E10" s="709" t="s">
        <v>609</v>
      </c>
      <c r="F10" s="43" t="s">
        <v>609</v>
      </c>
      <c r="G10" s="43"/>
      <c r="H10" s="528" t="s">
        <v>611</v>
      </c>
      <c r="I10" s="528" t="s">
        <v>607</v>
      </c>
      <c r="J10" s="705" t="s">
        <v>607</v>
      </c>
      <c r="K10" s="528"/>
      <c r="L10" s="528"/>
      <c r="M10" s="528" t="s">
        <v>609</v>
      </c>
      <c r="N10" s="701" t="s">
        <v>607</v>
      </c>
      <c r="O10" s="67"/>
      <c r="P10" s="67"/>
      <c r="Q10" s="67"/>
      <c r="R10" s="67"/>
      <c r="S10" s="67"/>
      <c r="T10" s="67"/>
    </row>
    <row r="11" spans="2:20" ht="15.75" customHeight="1" x14ac:dyDescent="0.25">
      <c r="B11" s="707" t="s">
        <v>11</v>
      </c>
      <c r="C11" s="710"/>
      <c r="D11" s="711"/>
      <c r="E11" s="709" t="s">
        <v>612</v>
      </c>
      <c r="F11" s="43" t="s">
        <v>612</v>
      </c>
      <c r="G11" s="43" t="s">
        <v>609</v>
      </c>
      <c r="H11" s="43"/>
      <c r="I11" s="43"/>
      <c r="J11" s="709"/>
      <c r="K11" s="43"/>
      <c r="L11" s="43"/>
      <c r="M11" s="43"/>
      <c r="N11" s="710" t="s">
        <v>612</v>
      </c>
      <c r="O11" s="67"/>
      <c r="P11" s="67"/>
      <c r="Q11" s="67"/>
      <c r="R11" s="67"/>
      <c r="S11" s="67"/>
      <c r="T11" s="67"/>
    </row>
    <row r="12" spans="2:20" ht="15.75" customHeight="1" x14ac:dyDescent="0.25">
      <c r="B12" s="707" t="s">
        <v>613</v>
      </c>
      <c r="C12" s="710"/>
      <c r="D12" s="711" t="s">
        <v>614</v>
      </c>
      <c r="E12" s="709" t="s">
        <v>614</v>
      </c>
      <c r="F12" s="43" t="s">
        <v>614</v>
      </c>
      <c r="G12" s="43" t="s">
        <v>608</v>
      </c>
      <c r="H12" s="43" t="s">
        <v>614</v>
      </c>
      <c r="I12" s="43" t="s">
        <v>614</v>
      </c>
      <c r="J12" s="709" t="s">
        <v>610</v>
      </c>
      <c r="K12" s="43" t="s">
        <v>612</v>
      </c>
      <c r="L12" s="43" t="s">
        <v>609</v>
      </c>
      <c r="M12" s="43" t="s">
        <v>609</v>
      </c>
      <c r="N12" s="710" t="s">
        <v>614</v>
      </c>
      <c r="O12" s="67"/>
      <c r="P12" s="67"/>
      <c r="Q12" s="67"/>
      <c r="R12" s="67"/>
      <c r="S12" s="67"/>
      <c r="T12" s="67"/>
    </row>
    <row r="13" spans="2:20" ht="15.75" customHeight="1" x14ac:dyDescent="0.25">
      <c r="B13" s="707" t="s">
        <v>55</v>
      </c>
      <c r="C13" s="710" t="s">
        <v>610</v>
      </c>
      <c r="D13" s="711" t="s">
        <v>610</v>
      </c>
      <c r="E13" s="709" t="s">
        <v>608</v>
      </c>
      <c r="F13" s="43" t="s">
        <v>608</v>
      </c>
      <c r="G13" s="43"/>
      <c r="H13" s="43" t="s">
        <v>610</v>
      </c>
      <c r="I13" s="43"/>
      <c r="J13" s="709" t="s">
        <v>608</v>
      </c>
      <c r="K13" s="43"/>
      <c r="L13" s="43"/>
      <c r="M13" s="43"/>
      <c r="N13" s="710"/>
      <c r="O13" s="67"/>
      <c r="P13" s="67"/>
      <c r="Q13" s="67"/>
      <c r="R13" s="67"/>
      <c r="S13" s="67"/>
      <c r="T13" s="67"/>
    </row>
    <row r="14" spans="2:20" ht="15.75" customHeight="1" x14ac:dyDescent="0.25">
      <c r="B14" s="707" t="s">
        <v>13</v>
      </c>
      <c r="C14" s="710"/>
      <c r="D14" s="711" t="s">
        <v>611</v>
      </c>
      <c r="E14" s="709" t="s">
        <v>614</v>
      </c>
      <c r="F14" s="43" t="s">
        <v>614</v>
      </c>
      <c r="G14" s="43"/>
      <c r="H14" s="43" t="s">
        <v>612</v>
      </c>
      <c r="I14" s="43" t="s">
        <v>614</v>
      </c>
      <c r="J14" s="709"/>
      <c r="K14" s="43"/>
      <c r="L14" s="43"/>
      <c r="M14" s="43" t="s">
        <v>610</v>
      </c>
      <c r="N14" s="710" t="s">
        <v>614</v>
      </c>
      <c r="O14" s="67"/>
      <c r="P14" s="67"/>
      <c r="Q14" s="67"/>
      <c r="R14" s="67"/>
      <c r="S14" s="67"/>
      <c r="T14" s="67"/>
    </row>
    <row r="15" spans="2:20" ht="15.75" customHeight="1" x14ac:dyDescent="0.25">
      <c r="B15" s="707" t="s">
        <v>56</v>
      </c>
      <c r="C15" s="710" t="s">
        <v>615</v>
      </c>
      <c r="D15" s="711"/>
      <c r="E15" s="709" t="s">
        <v>609</v>
      </c>
      <c r="F15" s="43" t="s">
        <v>609</v>
      </c>
      <c r="G15" s="43"/>
      <c r="H15" s="43"/>
      <c r="I15" s="43" t="s">
        <v>609</v>
      </c>
      <c r="J15" s="709" t="s">
        <v>614</v>
      </c>
      <c r="K15" s="43"/>
      <c r="L15" s="43"/>
      <c r="M15" s="43"/>
      <c r="N15" s="710" t="s">
        <v>615</v>
      </c>
      <c r="O15" s="67"/>
      <c r="P15" s="67"/>
      <c r="Q15" s="67"/>
      <c r="R15" s="67"/>
      <c r="S15" s="67"/>
      <c r="T15" s="67"/>
    </row>
    <row r="16" spans="2:20" ht="15.75" customHeight="1" x14ac:dyDescent="0.25">
      <c r="B16" s="707" t="s">
        <v>57</v>
      </c>
      <c r="C16" s="710" t="s">
        <v>612</v>
      </c>
      <c r="D16" s="711"/>
      <c r="E16" s="709" t="s">
        <v>611</v>
      </c>
      <c r="F16" s="43" t="s">
        <v>611</v>
      </c>
      <c r="G16" s="43"/>
      <c r="H16" s="43"/>
      <c r="I16" s="43"/>
      <c r="J16" s="709"/>
      <c r="K16" s="43"/>
      <c r="L16" s="43"/>
      <c r="M16" s="43"/>
      <c r="N16" s="710"/>
      <c r="O16" s="67"/>
      <c r="P16" s="67"/>
      <c r="Q16" s="67"/>
      <c r="R16" s="67"/>
      <c r="S16" s="67"/>
      <c r="T16" s="67"/>
    </row>
    <row r="17" spans="2:20" ht="15.75" customHeight="1" x14ac:dyDescent="0.25">
      <c r="B17" s="707" t="s">
        <v>58</v>
      </c>
      <c r="C17" s="710"/>
      <c r="D17" s="711"/>
      <c r="E17" s="709" t="s">
        <v>611</v>
      </c>
      <c r="F17" s="43" t="s">
        <v>611</v>
      </c>
      <c r="G17" s="43" t="s">
        <v>610</v>
      </c>
      <c r="H17" s="43"/>
      <c r="I17" s="43" t="s">
        <v>610</v>
      </c>
      <c r="J17" s="709"/>
      <c r="K17" s="43"/>
      <c r="L17" s="43"/>
      <c r="M17" s="43"/>
      <c r="N17" s="710"/>
      <c r="O17" s="67"/>
      <c r="P17" s="67"/>
      <c r="Q17" s="67"/>
      <c r="R17" s="67"/>
      <c r="S17" s="67"/>
      <c r="T17" s="67"/>
    </row>
    <row r="18" spans="2:20" ht="15.75" customHeight="1" x14ac:dyDescent="0.25">
      <c r="B18" s="707" t="s">
        <v>59</v>
      </c>
      <c r="C18" s="710"/>
      <c r="D18" s="711"/>
      <c r="E18" s="709" t="s">
        <v>611</v>
      </c>
      <c r="F18" s="43" t="s">
        <v>611</v>
      </c>
      <c r="G18" s="43"/>
      <c r="H18" s="43"/>
      <c r="I18" s="43" t="s">
        <v>611</v>
      </c>
      <c r="J18" s="709"/>
      <c r="K18" s="43"/>
      <c r="L18" s="43"/>
      <c r="M18" s="43"/>
      <c r="N18" s="710"/>
      <c r="O18" s="67"/>
      <c r="P18" s="67"/>
      <c r="Q18" s="67"/>
      <c r="R18" s="67"/>
      <c r="S18" s="67"/>
      <c r="T18" s="67"/>
    </row>
    <row r="19" spans="2:20" ht="15.75" customHeight="1" x14ac:dyDescent="0.25">
      <c r="B19" s="707" t="s">
        <v>14</v>
      </c>
      <c r="C19" s="710"/>
      <c r="D19" s="711"/>
      <c r="E19" s="709" t="s">
        <v>611</v>
      </c>
      <c r="F19" s="43" t="s">
        <v>611</v>
      </c>
      <c r="G19" s="43"/>
      <c r="H19" s="43"/>
      <c r="I19" s="43"/>
      <c r="J19" s="709"/>
      <c r="K19" s="43"/>
      <c r="L19" s="43"/>
      <c r="M19" s="43" t="s">
        <v>614</v>
      </c>
      <c r="N19" s="710" t="s">
        <v>614</v>
      </c>
      <c r="O19" s="67"/>
      <c r="P19" s="67"/>
      <c r="Q19" s="67"/>
      <c r="R19" s="67"/>
      <c r="S19" s="67"/>
      <c r="T19" s="67"/>
    </row>
    <row r="20" spans="2:20" ht="15.75" customHeight="1" x14ac:dyDescent="0.25">
      <c r="B20" s="712" t="s">
        <v>82</v>
      </c>
      <c r="C20" s="527"/>
      <c r="D20" s="713" t="s">
        <v>612</v>
      </c>
      <c r="E20" s="714" t="s">
        <v>611</v>
      </c>
      <c r="F20" s="115" t="s">
        <v>611</v>
      </c>
      <c r="G20" s="115" t="s">
        <v>609</v>
      </c>
      <c r="H20" s="115" t="s">
        <v>612</v>
      </c>
      <c r="I20" s="115"/>
      <c r="J20" s="714" t="s">
        <v>609</v>
      </c>
      <c r="K20" s="115" t="s">
        <v>609</v>
      </c>
      <c r="L20" s="115"/>
      <c r="M20" s="115"/>
      <c r="N20" s="527"/>
      <c r="O20" s="67"/>
      <c r="P20" s="67"/>
      <c r="Q20" s="67"/>
      <c r="R20" s="67"/>
      <c r="S20" s="67"/>
      <c r="T20" s="67"/>
    </row>
    <row r="21" spans="2:20" ht="15.75" customHeight="1" x14ac:dyDescent="0.25">
      <c r="B21" s="28"/>
      <c r="C21" s="28"/>
      <c r="D21" s="28"/>
      <c r="E21" s="971"/>
      <c r="F21" s="971"/>
      <c r="G21" s="971"/>
      <c r="H21" s="971"/>
      <c r="I21" s="971"/>
      <c r="J21" s="971"/>
      <c r="K21" s="971"/>
      <c r="L21" s="971"/>
      <c r="M21" s="971"/>
      <c r="N21" s="971"/>
      <c r="O21" s="82"/>
      <c r="P21" s="239"/>
      <c r="Q21" s="82"/>
      <c r="R21" s="239"/>
      <c r="S21" s="82"/>
      <c r="T21" s="239"/>
    </row>
    <row r="22" spans="2:20" x14ac:dyDescent="0.25">
      <c r="B22" s="90"/>
      <c r="C22" s="90"/>
      <c r="D22" s="90"/>
    </row>
    <row r="23" spans="2:20" x14ac:dyDescent="0.25">
      <c r="B23" s="236" t="s">
        <v>101</v>
      </c>
      <c r="C23" s="433"/>
      <c r="D23" s="433"/>
      <c r="E23" s="242"/>
      <c r="F23" s="242"/>
      <c r="G23" s="242"/>
      <c r="H23" s="242"/>
      <c r="I23" s="243"/>
    </row>
    <row r="24" spans="2:20" x14ac:dyDescent="0.25">
      <c r="B24" s="781" t="s">
        <v>611</v>
      </c>
      <c r="C24" s="780" t="s">
        <v>616</v>
      </c>
      <c r="D24" s="237"/>
      <c r="E24" s="717"/>
      <c r="F24" s="717"/>
      <c r="G24" s="717"/>
      <c r="H24" s="717"/>
      <c r="I24" s="718"/>
    </row>
    <row r="25" spans="2:20" x14ac:dyDescent="0.25">
      <c r="B25" s="781" t="s">
        <v>612</v>
      </c>
      <c r="C25" s="37" t="s">
        <v>33</v>
      </c>
      <c r="D25" s="28"/>
      <c r="E25" s="78"/>
      <c r="F25" s="78"/>
      <c r="G25" s="78"/>
      <c r="H25" s="78"/>
      <c r="I25" s="241"/>
    </row>
    <row r="26" spans="2:20" x14ac:dyDescent="0.25">
      <c r="B26" s="782" t="s">
        <v>607</v>
      </c>
      <c r="C26" s="37" t="s">
        <v>617</v>
      </c>
      <c r="D26" s="28"/>
      <c r="E26" s="78"/>
      <c r="F26" s="78"/>
      <c r="G26" s="78"/>
      <c r="H26" s="78"/>
      <c r="I26" s="241"/>
    </row>
    <row r="27" spans="2:20" x14ac:dyDescent="0.25">
      <c r="B27" s="782" t="s">
        <v>609</v>
      </c>
      <c r="C27" s="37" t="s">
        <v>20</v>
      </c>
      <c r="D27" s="28"/>
      <c r="E27" s="78"/>
      <c r="F27" s="78"/>
      <c r="G27" s="78"/>
      <c r="H27" s="78"/>
      <c r="I27" s="241"/>
    </row>
    <row r="28" spans="2:20" x14ac:dyDescent="0.25">
      <c r="B28" s="782" t="s">
        <v>610</v>
      </c>
      <c r="C28" s="37" t="s">
        <v>34</v>
      </c>
      <c r="D28" s="69"/>
      <c r="E28" s="78"/>
      <c r="F28" s="78"/>
      <c r="G28" s="78"/>
      <c r="H28" s="78"/>
      <c r="I28" s="241"/>
    </row>
    <row r="29" spans="2:20" x14ac:dyDescent="0.25">
      <c r="B29" s="782" t="s">
        <v>615</v>
      </c>
      <c r="C29" s="37" t="s">
        <v>619</v>
      </c>
      <c r="D29" s="69"/>
      <c r="E29" s="78"/>
      <c r="F29" s="78"/>
      <c r="G29" s="78"/>
      <c r="H29" s="78"/>
      <c r="I29" s="241"/>
    </row>
    <row r="30" spans="2:20" ht="19.5" customHeight="1" x14ac:dyDescent="0.25">
      <c r="B30" s="782" t="s">
        <v>608</v>
      </c>
      <c r="C30" s="90" t="s">
        <v>32</v>
      </c>
      <c r="D30" s="69"/>
      <c r="E30" s="78"/>
      <c r="F30" s="78"/>
      <c r="G30" s="78"/>
      <c r="H30" s="78"/>
      <c r="I30" s="241"/>
    </row>
    <row r="31" spans="2:20" x14ac:dyDescent="0.25">
      <c r="B31" s="782" t="s">
        <v>610</v>
      </c>
      <c r="C31" s="37" t="s">
        <v>34</v>
      </c>
      <c r="D31" s="69"/>
      <c r="E31" s="78"/>
      <c r="F31" s="78"/>
      <c r="G31" s="78"/>
      <c r="H31" s="78"/>
      <c r="I31" s="241"/>
    </row>
    <row r="32" spans="2:20" x14ac:dyDescent="0.25">
      <c r="B32" s="782" t="s">
        <v>614</v>
      </c>
      <c r="C32" s="90" t="s">
        <v>618</v>
      </c>
      <c r="D32" s="69"/>
      <c r="E32" s="78"/>
      <c r="F32" s="78"/>
      <c r="G32" s="78"/>
      <c r="H32" s="78"/>
      <c r="I32" s="241"/>
    </row>
    <row r="33" spans="2:9" x14ac:dyDescent="0.25">
      <c r="B33" s="783"/>
      <c r="C33" s="779" t="s">
        <v>620</v>
      </c>
      <c r="D33" s="69"/>
      <c r="E33" s="78"/>
      <c r="F33" s="78"/>
      <c r="G33" s="78"/>
      <c r="H33" s="78"/>
      <c r="I33" s="241"/>
    </row>
    <row r="34" spans="2:9" x14ac:dyDescent="0.25">
      <c r="B34" s="715" t="s">
        <v>433</v>
      </c>
      <c r="C34" s="716" t="s">
        <v>630</v>
      </c>
      <c r="D34" s="784"/>
      <c r="E34" s="784"/>
      <c r="F34" s="784"/>
      <c r="G34" s="784"/>
      <c r="H34" s="784"/>
      <c r="I34" s="785"/>
    </row>
  </sheetData>
  <mergeCells count="3">
    <mergeCell ref="E5:I5"/>
    <mergeCell ref="J5:N5"/>
    <mergeCell ref="E21:N21"/>
  </mergeCells>
  <conditionalFormatting sqref="B24:B32">
    <cfRule type="cellIs" dxfId="654" priority="4" operator="equal">
      <formula>" -*"</formula>
    </cfRule>
    <cfRule type="cellIs" dxfId="653" priority="5" operator="equal">
      <formula>" +*"</formula>
    </cfRule>
    <cfRule type="cellIs" dxfId="652" priority="6" operator="equal">
      <formula>" -"</formula>
    </cfRule>
    <cfRule type="cellIs" dxfId="651" priority="7" operator="equal">
      <formula>" - -"</formula>
    </cfRule>
    <cfRule type="cellIs" dxfId="650" priority="8" operator="equal">
      <formula>" - -*"</formula>
    </cfRule>
    <cfRule type="cellIs" dxfId="649" priority="9" operator="equal">
      <formula>" +"</formula>
    </cfRule>
    <cfRule type="cellIs" dxfId="648" priority="10" operator="equal">
      <formula>" ++"</formula>
    </cfRule>
    <cfRule type="cellIs" dxfId="647" priority="11" operator="equal">
      <formula>" ++*"</formula>
    </cfRule>
    <cfRule type="containsText" dxfId="646" priority="12" operator="containsText" text=" -ve*">
      <formula>NOT(ISERROR(SEARCH(" -ve*",B24)))</formula>
    </cfRule>
    <cfRule type="cellIs" dxfId="645" priority="13" operator="equal">
      <formula>" -ve"</formula>
    </cfRule>
  </conditionalFormatting>
  <conditionalFormatting sqref="B26:B31">
    <cfRule type="containsText" dxfId="644" priority="26" operator="containsText" text=" +ve">
      <formula>NOT(ISERROR(SEARCH(" +ve",B26)))</formula>
    </cfRule>
  </conditionalFormatting>
  <conditionalFormatting sqref="B32:C32">
    <cfRule type="containsText" dxfId="643" priority="14" operator="containsText" text=" +ve">
      <formula>NOT(ISERROR(SEARCH(" +ve",B32)))</formula>
    </cfRule>
  </conditionalFormatting>
  <conditionalFormatting sqref="B24:D25">
    <cfRule type="containsText" dxfId="642" priority="43" operator="containsText" text=" +ve">
      <formula>NOT(ISERROR(SEARCH(" +ve",B24)))</formula>
    </cfRule>
  </conditionalFormatting>
  <conditionalFormatting sqref="C9">
    <cfRule type="containsText" dxfId="641" priority="45" operator="containsText" text=" -ve*">
      <formula>NOT(ISERROR(SEARCH(" -ve*",C9)))</formula>
    </cfRule>
    <cfRule type="cellIs" dxfId="640" priority="46" operator="equal">
      <formula>" -ve"</formula>
    </cfRule>
    <cfRule type="containsText" dxfId="639" priority="47" operator="containsText" text=" +ve">
      <formula>NOT(ISERROR(SEARCH(" +ve",C9)))</formula>
    </cfRule>
  </conditionalFormatting>
  <conditionalFormatting sqref="C26">
    <cfRule type="containsText" dxfId="638" priority="42" operator="containsText" text=" +ve">
      <formula>NOT(ISERROR(SEARCH(" +ve",C26)))</formula>
    </cfRule>
  </conditionalFormatting>
  <conditionalFormatting sqref="C28">
    <cfRule type="containsText" dxfId="637" priority="28" operator="containsText" text=" -ve">
      <formula>NOT(ISERROR(SEARCH(" -ve",C28)))</formula>
    </cfRule>
  </conditionalFormatting>
  <conditionalFormatting sqref="C29:C30">
    <cfRule type="containsText" dxfId="636" priority="27" operator="containsText" text=" +ve">
      <formula>NOT(ISERROR(SEARCH(" +ve",C29)))</formula>
    </cfRule>
  </conditionalFormatting>
  <conditionalFormatting sqref="C31">
    <cfRule type="containsText" dxfId="635" priority="41" operator="containsText" text=" -ve">
      <formula>NOT(ISERROR(SEARCH(" -ve",C31)))</formula>
    </cfRule>
  </conditionalFormatting>
  <conditionalFormatting sqref="C7:D10">
    <cfRule type="containsText" dxfId="634" priority="56" operator="containsText" text=" -ve*">
      <formula>NOT(ISERROR(SEARCH(" -ve*",C7)))</formula>
    </cfRule>
    <cfRule type="cellIs" dxfId="633" priority="57" operator="equal">
      <formula>" -ve"</formula>
    </cfRule>
    <cfRule type="containsText" dxfId="632" priority="58" operator="containsText" text=" +ve">
      <formula>NOT(ISERROR(SEARCH(" +ve",C7)))</formula>
    </cfRule>
  </conditionalFormatting>
  <conditionalFormatting sqref="C7:N20">
    <cfRule type="cellIs" dxfId="631" priority="48" operator="equal">
      <formula>" -*"</formula>
    </cfRule>
    <cfRule type="cellIs" dxfId="630" priority="49" operator="equal">
      <formula>" +*"</formula>
    </cfRule>
    <cfRule type="cellIs" dxfId="629" priority="50" operator="equal">
      <formula>" -"</formula>
    </cfRule>
    <cfRule type="cellIs" dxfId="628" priority="51" operator="equal">
      <formula>" - -"</formula>
    </cfRule>
    <cfRule type="cellIs" dxfId="627" priority="52" operator="equal">
      <formula>" - -*"</formula>
    </cfRule>
    <cfRule type="cellIs" dxfId="626" priority="53" operator="equal">
      <formula>" +"</formula>
    </cfRule>
    <cfRule type="cellIs" dxfId="625" priority="54" operator="equal">
      <formula>" ++"</formula>
    </cfRule>
    <cfRule type="cellIs" dxfId="624" priority="55" operator="equal">
      <formula>" ++*"</formula>
    </cfRule>
  </conditionalFormatting>
  <conditionalFormatting sqref="C11:N20 E10:J10 I7:J9 K7:N10 E21">
    <cfRule type="containsText" dxfId="623" priority="194" operator="containsText" text=" -ve*">
      <formula>NOT(ISERROR(SEARCH(" -ve*",C7)))</formula>
    </cfRule>
  </conditionalFormatting>
  <conditionalFormatting sqref="D26 C27:D27">
    <cfRule type="containsText" dxfId="622" priority="44" operator="containsText" text=" -ve">
      <formula>NOT(ISERROR(SEARCH(" -ve",C26)))</formula>
    </cfRule>
  </conditionalFormatting>
  <conditionalFormatting sqref="E7:G9">
    <cfRule type="containsText" dxfId="621" priority="167" operator="containsText" text=" -ve*">
      <formula>NOT(ISERROR(SEARCH(" -ve*",E7)))</formula>
    </cfRule>
    <cfRule type="cellIs" dxfId="620" priority="168" operator="equal">
      <formula>" -ve"</formula>
    </cfRule>
    <cfRule type="containsText" dxfId="619" priority="169" operator="containsText" text=" +ve">
      <formula>NOT(ISERROR(SEARCH(" +ve",E7)))</formula>
    </cfRule>
  </conditionalFormatting>
  <conditionalFormatting sqref="E10:J10 I7:J9 K7:N10 C11:N20 E21">
    <cfRule type="cellIs" dxfId="618" priority="195" operator="equal">
      <formula>" -ve"</formula>
    </cfRule>
  </conditionalFormatting>
  <conditionalFormatting sqref="F12">
    <cfRule type="cellIs" dxfId="617" priority="151" operator="equal">
      <formula>" -*"</formula>
    </cfRule>
    <cfRule type="cellIs" dxfId="616" priority="152" operator="equal">
      <formula>" +*"</formula>
    </cfRule>
    <cfRule type="cellIs" dxfId="615" priority="153" operator="equal">
      <formula>" -"</formula>
    </cfRule>
    <cfRule type="cellIs" dxfId="614" priority="154" operator="equal">
      <formula>" - -"</formula>
    </cfRule>
    <cfRule type="cellIs" dxfId="613" priority="155" operator="equal">
      <formula>" - -*"</formula>
    </cfRule>
    <cfRule type="cellIs" dxfId="612" priority="156" operator="equal">
      <formula>" +"</formula>
    </cfRule>
    <cfRule type="cellIs" dxfId="611" priority="157" operator="equal">
      <formula>" ++"</formula>
    </cfRule>
    <cfRule type="cellIs" dxfId="610" priority="158" operator="equal">
      <formula>" ++*"</formula>
    </cfRule>
  </conditionalFormatting>
  <conditionalFormatting sqref="F14">
    <cfRule type="cellIs" dxfId="609" priority="143" operator="equal">
      <formula>" -*"</formula>
    </cfRule>
    <cfRule type="cellIs" dxfId="608" priority="144" operator="equal">
      <formula>" +*"</formula>
    </cfRule>
    <cfRule type="cellIs" dxfId="607" priority="145" operator="equal">
      <formula>" -"</formula>
    </cfRule>
    <cfRule type="cellIs" dxfId="606" priority="146" operator="equal">
      <formula>" - -"</formula>
    </cfRule>
    <cfRule type="cellIs" dxfId="605" priority="147" operator="equal">
      <formula>" - -*"</formula>
    </cfRule>
    <cfRule type="cellIs" dxfId="604" priority="148" operator="equal">
      <formula>" +"</formula>
    </cfRule>
    <cfRule type="cellIs" dxfId="603" priority="149" operator="equal">
      <formula>" ++"</formula>
    </cfRule>
    <cfRule type="cellIs" dxfId="602" priority="150" operator="equal">
      <formula>" ++*"</formula>
    </cfRule>
  </conditionalFormatting>
  <conditionalFormatting sqref="H7:H10">
    <cfRule type="containsText" dxfId="601" priority="140" operator="containsText" text=" -ve*">
      <formula>NOT(ISERROR(SEARCH(" -ve*",H7)))</formula>
    </cfRule>
    <cfRule type="cellIs" dxfId="600" priority="141" operator="equal">
      <formula>" -ve"</formula>
    </cfRule>
    <cfRule type="containsText" dxfId="599" priority="142" operator="containsText" text=" +ve">
      <formula>NOT(ISERROR(SEARCH(" +ve",H7)))</formula>
    </cfRule>
  </conditionalFormatting>
  <conditionalFormatting sqref="I7">
    <cfRule type="containsText" dxfId="598" priority="1" operator="containsText" text=" -ve*">
      <formula>NOT(ISERROR(SEARCH(" -ve*",I7)))</formula>
    </cfRule>
    <cfRule type="cellIs" dxfId="597" priority="2" operator="equal">
      <formula>" -ve"</formula>
    </cfRule>
    <cfRule type="containsText" dxfId="596" priority="3" operator="containsText" text=" +ve">
      <formula>NOT(ISERROR(SEARCH(" +ve",I7)))</formula>
    </cfRule>
  </conditionalFormatting>
  <conditionalFormatting sqref="I7:J9 K7:N10 E10:J10 C11:N20 E21 O21:T21">
    <cfRule type="containsText" dxfId="595" priority="196" operator="containsText" text=" +ve">
      <formula>NOT(ISERROR(SEARCH(" +ve",C7)))</formula>
    </cfRule>
  </conditionalFormatting>
  <conditionalFormatting sqref="O21:T21">
    <cfRule type="containsText" dxfId="594" priority="192" operator="containsText" text=" -ve*">
      <formula>NOT(ISERROR(SEARCH(" -ve*",O21)))</formula>
    </cfRule>
    <cfRule type="cellIs" dxfId="593" priority="193" operator="equal">
      <formula>" -ve"</formula>
    </cfRule>
  </conditionalFormatting>
  <hyperlinks>
    <hyperlink ref="B1" location="TOC!A1" display="TOC" xr:uid="{00000000-0004-0000-06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6EFF7"/>
  </sheetPr>
  <dimension ref="B1:V55"/>
  <sheetViews>
    <sheetView zoomScaleNormal="100" zoomScaleSheetLayoutView="90" workbookViewId="0">
      <selection activeCell="B1" sqref="B1"/>
    </sheetView>
  </sheetViews>
  <sheetFormatPr defaultRowHeight="15" x14ac:dyDescent="0.25"/>
  <cols>
    <col min="1" max="1" width="4.85546875" style="67" customWidth="1"/>
    <col min="2" max="2" width="15.7109375" style="67" customWidth="1"/>
    <col min="3" max="3" width="14.7109375" style="67" customWidth="1"/>
    <col min="4" max="12" width="8.7109375" style="67" customWidth="1"/>
    <col min="13" max="13" width="14.85546875" style="67" customWidth="1"/>
    <col min="14" max="14" width="15" style="67" bestFit="1" customWidth="1"/>
    <col min="15" max="16384" width="9.140625" style="67"/>
  </cols>
  <sheetData>
    <row r="1" spans="2:15" x14ac:dyDescent="0.25">
      <c r="B1" s="68" t="s">
        <v>48</v>
      </c>
    </row>
    <row r="2" spans="2:15" x14ac:dyDescent="0.25">
      <c r="B2" s="68"/>
    </row>
    <row r="3" spans="2:15" ht="15.75" x14ac:dyDescent="0.25">
      <c r="B3" s="966" t="s">
        <v>798</v>
      </c>
      <c r="C3" s="966"/>
      <c r="D3" s="966"/>
      <c r="E3" s="966"/>
      <c r="F3" s="966"/>
      <c r="G3" s="966"/>
      <c r="H3" s="966"/>
      <c r="I3" s="966"/>
      <c r="J3" s="966"/>
      <c r="K3" s="966"/>
      <c r="L3" s="966"/>
      <c r="M3" s="966"/>
      <c r="N3" s="18"/>
      <c r="O3" s="18"/>
    </row>
    <row r="4" spans="2:15" x14ac:dyDescent="0.25">
      <c r="B4" s="11"/>
      <c r="C4" s="11"/>
      <c r="D4" s="11"/>
      <c r="E4" s="11"/>
      <c r="F4" s="11"/>
      <c r="G4" s="11"/>
      <c r="H4" s="11"/>
      <c r="I4" s="11"/>
      <c r="J4" s="11"/>
      <c r="K4" s="11"/>
      <c r="L4" s="11"/>
      <c r="M4" s="11"/>
      <c r="N4" s="11"/>
      <c r="O4" s="11"/>
    </row>
    <row r="5" spans="2:15" x14ac:dyDescent="0.25">
      <c r="B5" s="973" t="s">
        <v>69</v>
      </c>
      <c r="C5" s="976" t="s">
        <v>525</v>
      </c>
      <c r="D5" s="978" t="s">
        <v>21</v>
      </c>
      <c r="E5" s="978"/>
      <c r="F5" s="976" t="s">
        <v>22</v>
      </c>
      <c r="G5" s="976"/>
      <c r="H5" s="976" t="s">
        <v>389</v>
      </c>
      <c r="I5" s="976" t="s">
        <v>23</v>
      </c>
      <c r="J5" s="976"/>
      <c r="K5" s="976" t="s">
        <v>24</v>
      </c>
      <c r="L5" s="976"/>
      <c r="M5" s="986" t="s">
        <v>77</v>
      </c>
      <c r="N5" s="983" t="s">
        <v>481</v>
      </c>
    </row>
    <row r="6" spans="2:15" ht="33" customHeight="1" x14ac:dyDescent="0.25">
      <c r="B6" s="974"/>
      <c r="C6" s="977"/>
      <c r="D6" s="979"/>
      <c r="E6" s="979"/>
      <c r="F6" s="981"/>
      <c r="G6" s="981"/>
      <c r="H6" s="977"/>
      <c r="I6" s="981"/>
      <c r="J6" s="981"/>
      <c r="K6" s="981"/>
      <c r="L6" s="981"/>
      <c r="M6" s="987"/>
      <c r="N6" s="984"/>
      <c r="O6" s="99"/>
    </row>
    <row r="7" spans="2:15" x14ac:dyDescent="0.25">
      <c r="B7" s="974"/>
      <c r="C7" s="177" t="s">
        <v>4</v>
      </c>
      <c r="D7" s="177" t="s">
        <v>5</v>
      </c>
      <c r="E7" s="177" t="s">
        <v>6</v>
      </c>
      <c r="F7" s="179" t="s">
        <v>5</v>
      </c>
      <c r="G7" s="179" t="s">
        <v>6</v>
      </c>
      <c r="H7" s="179" t="s">
        <v>6</v>
      </c>
      <c r="I7" s="179" t="s">
        <v>5</v>
      </c>
      <c r="J7" s="179" t="s">
        <v>6</v>
      </c>
      <c r="K7" s="179" t="s">
        <v>5</v>
      </c>
      <c r="L7" s="179" t="s">
        <v>6</v>
      </c>
      <c r="M7" s="988"/>
      <c r="N7" s="985"/>
    </row>
    <row r="8" spans="2:15" x14ac:dyDescent="0.25">
      <c r="B8" s="218" t="s">
        <v>7</v>
      </c>
      <c r="C8" s="320">
        <f>SUM(D8,F8,I8,K8)</f>
        <v>147</v>
      </c>
      <c r="D8" s="320">
        <v>111</v>
      </c>
      <c r="E8" s="522">
        <f t="shared" ref="E8:E20" si="0">D8/C8</f>
        <v>0.75510204081632648</v>
      </c>
      <c r="F8" s="320">
        <v>16</v>
      </c>
      <c r="G8" s="259">
        <f t="shared" ref="G8:G23" si="1">F8/C8</f>
        <v>0.10884353741496598</v>
      </c>
      <c r="H8" s="523">
        <f>$E8+$G8</f>
        <v>0.86394557823129248</v>
      </c>
      <c r="I8" s="320">
        <v>19</v>
      </c>
      <c r="J8" s="259">
        <f t="shared" ref="J8:J23" si="2">I8/C8</f>
        <v>0.12925170068027211</v>
      </c>
      <c r="K8" s="320">
        <v>1</v>
      </c>
      <c r="L8" s="259">
        <f t="shared" ref="L8:L21" si="3">K8/C8</f>
        <v>6.8027210884353739E-3</v>
      </c>
      <c r="M8" s="652"/>
      <c r="N8" s="803"/>
    </row>
    <row r="9" spans="2:15" x14ac:dyDescent="0.25">
      <c r="B9" s="219" t="s">
        <v>8</v>
      </c>
      <c r="C9" s="121">
        <f t="shared" ref="C9:C21" si="4">SUM(D9,F9,I9,K9)</f>
        <v>141</v>
      </c>
      <c r="D9" s="121">
        <v>128</v>
      </c>
      <c r="E9" s="524">
        <f t="shared" si="0"/>
        <v>0.90780141843971629</v>
      </c>
      <c r="F9" s="121">
        <v>5</v>
      </c>
      <c r="G9" s="42">
        <f t="shared" si="1"/>
        <v>3.5460992907801421E-2</v>
      </c>
      <c r="H9" s="513">
        <f t="shared" ref="H9:H21" si="5">$E9+$G9</f>
        <v>0.94326241134751776</v>
      </c>
      <c r="I9" s="121">
        <v>3</v>
      </c>
      <c r="J9" s="42">
        <f t="shared" si="2"/>
        <v>2.1276595744680851E-2</v>
      </c>
      <c r="K9" s="121">
        <v>5</v>
      </c>
      <c r="L9" s="42">
        <f t="shared" si="3"/>
        <v>3.5460992907801421E-2</v>
      </c>
      <c r="M9" s="107" t="s">
        <v>20</v>
      </c>
      <c r="N9" s="358" t="s">
        <v>33</v>
      </c>
    </row>
    <row r="10" spans="2:15" x14ac:dyDescent="0.25">
      <c r="B10" s="219" t="s">
        <v>9</v>
      </c>
      <c r="C10" s="121">
        <f t="shared" si="4"/>
        <v>153</v>
      </c>
      <c r="D10" s="121">
        <v>150</v>
      </c>
      <c r="E10" s="524">
        <f t="shared" si="0"/>
        <v>0.98039215686274506</v>
      </c>
      <c r="F10" s="121">
        <v>3</v>
      </c>
      <c r="G10" s="42">
        <f t="shared" si="1"/>
        <v>1.9607843137254902E-2</v>
      </c>
      <c r="H10" s="513">
        <f t="shared" si="5"/>
        <v>1</v>
      </c>
      <c r="I10" s="121">
        <v>0</v>
      </c>
      <c r="J10" s="42">
        <f t="shared" si="2"/>
        <v>0</v>
      </c>
      <c r="K10" s="121">
        <v>0</v>
      </c>
      <c r="L10" s="42">
        <f t="shared" si="3"/>
        <v>0</v>
      </c>
      <c r="M10" s="107" t="s">
        <v>33</v>
      </c>
      <c r="N10" s="358" t="s">
        <v>33</v>
      </c>
    </row>
    <row r="11" spans="2:15" x14ac:dyDescent="0.25">
      <c r="B11" s="219" t="s">
        <v>10</v>
      </c>
      <c r="C11" s="121">
        <f t="shared" si="4"/>
        <v>145</v>
      </c>
      <c r="D11" s="121">
        <v>141</v>
      </c>
      <c r="E11" s="524">
        <f t="shared" si="0"/>
        <v>0.97241379310344822</v>
      </c>
      <c r="F11" s="121">
        <v>3</v>
      </c>
      <c r="G11" s="42">
        <f t="shared" si="1"/>
        <v>2.0689655172413793E-2</v>
      </c>
      <c r="H11" s="513">
        <f t="shared" si="5"/>
        <v>0.99310344827586206</v>
      </c>
      <c r="I11" s="121">
        <v>1</v>
      </c>
      <c r="J11" s="42">
        <f t="shared" si="2"/>
        <v>6.8965517241379309E-3</v>
      </c>
      <c r="K11" s="121">
        <v>0</v>
      </c>
      <c r="L11" s="42">
        <f t="shared" si="3"/>
        <v>0</v>
      </c>
      <c r="M11" s="107" t="s">
        <v>33</v>
      </c>
      <c r="N11" s="358" t="s">
        <v>33</v>
      </c>
    </row>
    <row r="12" spans="2:15" x14ac:dyDescent="0.25">
      <c r="B12" s="219" t="s">
        <v>11</v>
      </c>
      <c r="C12" s="121">
        <f t="shared" si="4"/>
        <v>229</v>
      </c>
      <c r="D12" s="121">
        <v>201</v>
      </c>
      <c r="E12" s="524">
        <f t="shared" si="0"/>
        <v>0.87772925764192145</v>
      </c>
      <c r="F12" s="121">
        <v>1</v>
      </c>
      <c r="G12" s="42">
        <f t="shared" si="1"/>
        <v>4.3668122270742356E-3</v>
      </c>
      <c r="H12" s="513">
        <f t="shared" si="5"/>
        <v>0.88209606986899569</v>
      </c>
      <c r="I12" s="121">
        <v>27</v>
      </c>
      <c r="J12" s="42">
        <f t="shared" si="2"/>
        <v>0.11790393013100436</v>
      </c>
      <c r="K12" s="121">
        <v>0</v>
      </c>
      <c r="L12" s="42">
        <f t="shared" si="3"/>
        <v>0</v>
      </c>
      <c r="M12" s="107"/>
      <c r="N12" s="390" t="s">
        <v>20</v>
      </c>
    </row>
    <row r="13" spans="2:15" x14ac:dyDescent="0.25">
      <c r="B13" s="219" t="s">
        <v>12</v>
      </c>
      <c r="C13" s="121">
        <f t="shared" si="4"/>
        <v>265</v>
      </c>
      <c r="D13" s="121">
        <v>174</v>
      </c>
      <c r="E13" s="524">
        <f t="shared" si="0"/>
        <v>0.65660377358490563</v>
      </c>
      <c r="F13" s="121">
        <v>1</v>
      </c>
      <c r="G13" s="42">
        <f t="shared" si="1"/>
        <v>3.7735849056603774E-3</v>
      </c>
      <c r="H13" s="513">
        <f t="shared" si="5"/>
        <v>0.660377358490566</v>
      </c>
      <c r="I13" s="121">
        <v>89</v>
      </c>
      <c r="J13" s="42">
        <f t="shared" si="2"/>
        <v>0.33584905660377357</v>
      </c>
      <c r="K13" s="121">
        <v>1</v>
      </c>
      <c r="L13" s="42">
        <f t="shared" si="3"/>
        <v>3.7735849056603774E-3</v>
      </c>
      <c r="M13" s="107" t="s">
        <v>32</v>
      </c>
      <c r="N13" s="357" t="s">
        <v>32</v>
      </c>
    </row>
    <row r="14" spans="2:15" x14ac:dyDescent="0.25">
      <c r="B14" s="219" t="s">
        <v>55</v>
      </c>
      <c r="C14" s="121">
        <f t="shared" si="4"/>
        <v>171</v>
      </c>
      <c r="D14" s="121">
        <v>136</v>
      </c>
      <c r="E14" s="524">
        <f t="shared" si="0"/>
        <v>0.79532163742690054</v>
      </c>
      <c r="F14" s="121">
        <v>3</v>
      </c>
      <c r="G14" s="42">
        <f t="shared" si="1"/>
        <v>1.7543859649122806E-2</v>
      </c>
      <c r="H14" s="513">
        <f t="shared" si="5"/>
        <v>0.8128654970760234</v>
      </c>
      <c r="I14" s="121">
        <v>30</v>
      </c>
      <c r="J14" s="42">
        <f t="shared" si="2"/>
        <v>0.17543859649122806</v>
      </c>
      <c r="K14" s="121">
        <v>2</v>
      </c>
      <c r="L14" s="42">
        <f t="shared" si="3"/>
        <v>1.1695906432748537E-2</v>
      </c>
      <c r="M14" s="107" t="s">
        <v>34</v>
      </c>
      <c r="N14" s="435"/>
    </row>
    <row r="15" spans="2:15" x14ac:dyDescent="0.25">
      <c r="B15" s="219" t="s">
        <v>13</v>
      </c>
      <c r="C15" s="121">
        <f t="shared" si="4"/>
        <v>323</v>
      </c>
      <c r="D15" s="121">
        <v>305</v>
      </c>
      <c r="E15" s="524">
        <f t="shared" si="0"/>
        <v>0.94427244582043346</v>
      </c>
      <c r="F15" s="121">
        <v>7</v>
      </c>
      <c r="G15" s="42">
        <f t="shared" si="1"/>
        <v>2.1671826625386997E-2</v>
      </c>
      <c r="H15" s="513">
        <f t="shared" si="5"/>
        <v>0.96594427244582048</v>
      </c>
      <c r="I15" s="121">
        <v>10</v>
      </c>
      <c r="J15" s="42">
        <f t="shared" si="2"/>
        <v>3.0959752321981424E-2</v>
      </c>
      <c r="K15" s="121">
        <v>1</v>
      </c>
      <c r="L15" s="42">
        <f t="shared" si="3"/>
        <v>3.0959752321981426E-3</v>
      </c>
      <c r="M15" s="107" t="s">
        <v>33</v>
      </c>
      <c r="N15" s="358" t="s">
        <v>33</v>
      </c>
    </row>
    <row r="16" spans="2:15" x14ac:dyDescent="0.25">
      <c r="B16" s="219" t="s">
        <v>56</v>
      </c>
      <c r="C16" s="121">
        <f t="shared" si="4"/>
        <v>209</v>
      </c>
      <c r="D16" s="121">
        <v>181</v>
      </c>
      <c r="E16" s="524">
        <f t="shared" si="0"/>
        <v>0.86602870813397126</v>
      </c>
      <c r="F16" s="121">
        <v>2</v>
      </c>
      <c r="G16" s="42">
        <f t="shared" si="1"/>
        <v>9.5693779904306216E-3</v>
      </c>
      <c r="H16" s="513">
        <f t="shared" si="5"/>
        <v>0.87559808612440193</v>
      </c>
      <c r="I16" s="121">
        <v>26</v>
      </c>
      <c r="J16" s="42">
        <f t="shared" si="2"/>
        <v>0.12440191387559808</v>
      </c>
      <c r="K16" s="121">
        <v>0</v>
      </c>
      <c r="L16" s="42">
        <f t="shared" si="3"/>
        <v>0</v>
      </c>
      <c r="M16" s="107"/>
      <c r="N16" s="357"/>
    </row>
    <row r="17" spans="2:22" x14ac:dyDescent="0.25">
      <c r="B17" s="219" t="s">
        <v>57</v>
      </c>
      <c r="C17" s="121">
        <f t="shared" si="4"/>
        <v>94</v>
      </c>
      <c r="D17" s="121">
        <v>81</v>
      </c>
      <c r="E17" s="524">
        <f t="shared" si="0"/>
        <v>0.86170212765957444</v>
      </c>
      <c r="F17" s="121">
        <v>2</v>
      </c>
      <c r="G17" s="42">
        <f t="shared" si="1"/>
        <v>2.1276595744680851E-2</v>
      </c>
      <c r="H17" s="513">
        <f t="shared" si="5"/>
        <v>0.88297872340425532</v>
      </c>
      <c r="I17" s="121">
        <v>11</v>
      </c>
      <c r="J17" s="42">
        <f t="shared" si="2"/>
        <v>0.11702127659574468</v>
      </c>
      <c r="K17" s="121">
        <v>0</v>
      </c>
      <c r="L17" s="42">
        <f t="shared" si="3"/>
        <v>0</v>
      </c>
      <c r="M17" s="107"/>
      <c r="N17" s="390" t="s">
        <v>20</v>
      </c>
    </row>
    <row r="18" spans="2:22" x14ac:dyDescent="0.25">
      <c r="B18" s="219" t="s">
        <v>58</v>
      </c>
      <c r="C18" s="121">
        <f t="shared" si="4"/>
        <v>140</v>
      </c>
      <c r="D18" s="121">
        <v>123</v>
      </c>
      <c r="E18" s="524">
        <f t="shared" si="0"/>
        <v>0.87857142857142856</v>
      </c>
      <c r="F18" s="121">
        <v>5</v>
      </c>
      <c r="G18" s="42">
        <f t="shared" si="1"/>
        <v>3.5714285714285712E-2</v>
      </c>
      <c r="H18" s="513">
        <f t="shared" si="5"/>
        <v>0.91428571428571426</v>
      </c>
      <c r="I18" s="121">
        <v>11</v>
      </c>
      <c r="J18" s="42">
        <f t="shared" si="2"/>
        <v>7.857142857142857E-2</v>
      </c>
      <c r="K18" s="121">
        <v>1</v>
      </c>
      <c r="L18" s="42">
        <f t="shared" si="3"/>
        <v>7.1428571428571426E-3</v>
      </c>
      <c r="M18" s="107"/>
      <c r="N18" s="436" t="s">
        <v>34</v>
      </c>
    </row>
    <row r="19" spans="2:22" x14ac:dyDescent="0.25">
      <c r="B19" s="219" t="s">
        <v>59</v>
      </c>
      <c r="C19" s="121">
        <f t="shared" si="4"/>
        <v>293</v>
      </c>
      <c r="D19" s="121">
        <v>240</v>
      </c>
      <c r="E19" s="524">
        <f t="shared" si="0"/>
        <v>0.8191126279863481</v>
      </c>
      <c r="F19" s="121">
        <v>15</v>
      </c>
      <c r="G19" s="42">
        <f t="shared" si="1"/>
        <v>5.1194539249146756E-2</v>
      </c>
      <c r="H19" s="513">
        <f t="shared" si="5"/>
        <v>0.87030716723549484</v>
      </c>
      <c r="I19" s="121">
        <v>35</v>
      </c>
      <c r="J19" s="42">
        <f t="shared" si="2"/>
        <v>0.11945392491467577</v>
      </c>
      <c r="K19" s="121">
        <v>3</v>
      </c>
      <c r="L19" s="42">
        <f t="shared" si="3"/>
        <v>1.0238907849829351E-2</v>
      </c>
      <c r="M19" s="107"/>
      <c r="N19" s="390" t="s">
        <v>20</v>
      </c>
    </row>
    <row r="20" spans="2:22" x14ac:dyDescent="0.25">
      <c r="B20" s="219" t="s">
        <v>14</v>
      </c>
      <c r="C20" s="121">
        <f t="shared" si="4"/>
        <v>70</v>
      </c>
      <c r="D20" s="121">
        <v>55</v>
      </c>
      <c r="E20" s="524">
        <f t="shared" si="0"/>
        <v>0.7857142857142857</v>
      </c>
      <c r="F20" s="121">
        <v>5</v>
      </c>
      <c r="G20" s="42">
        <f t="shared" si="1"/>
        <v>7.1428571428571425E-2</v>
      </c>
      <c r="H20" s="513">
        <f t="shared" si="5"/>
        <v>0.8571428571428571</v>
      </c>
      <c r="I20" s="121">
        <v>10</v>
      </c>
      <c r="J20" s="42">
        <f t="shared" si="2"/>
        <v>0.14285714285714285</v>
      </c>
      <c r="K20" s="121">
        <v>0</v>
      </c>
      <c r="L20" s="42">
        <f t="shared" si="3"/>
        <v>0</v>
      </c>
      <c r="M20" s="107"/>
      <c r="N20" s="390" t="s">
        <v>20</v>
      </c>
    </row>
    <row r="21" spans="2:22" x14ac:dyDescent="0.25">
      <c r="B21" s="298" t="s">
        <v>722</v>
      </c>
      <c r="C21" s="210">
        <f t="shared" si="4"/>
        <v>127</v>
      </c>
      <c r="D21" s="210">
        <v>122</v>
      </c>
      <c r="E21" s="324">
        <f>D21/C21</f>
        <v>0.96062992125984248</v>
      </c>
      <c r="F21" s="210">
        <v>1</v>
      </c>
      <c r="G21" s="279">
        <f t="shared" si="1"/>
        <v>7.874015748031496E-3</v>
      </c>
      <c r="H21" s="316">
        <f t="shared" si="5"/>
        <v>0.96850393700787396</v>
      </c>
      <c r="I21" s="210">
        <v>4</v>
      </c>
      <c r="J21" s="279">
        <f t="shared" si="2"/>
        <v>3.1496062992125984E-2</v>
      </c>
      <c r="K21" s="210">
        <v>0</v>
      </c>
      <c r="L21" s="279">
        <f t="shared" si="3"/>
        <v>0</v>
      </c>
      <c r="M21" s="212" t="s">
        <v>33</v>
      </c>
      <c r="N21" s="804" t="s">
        <v>33</v>
      </c>
    </row>
    <row r="22" spans="2:22" ht="24" x14ac:dyDescent="0.25">
      <c r="B22" s="322" t="s">
        <v>539</v>
      </c>
      <c r="C22" s="525">
        <f>SUM(C8:C21)</f>
        <v>2507</v>
      </c>
      <c r="D22" s="525">
        <f>SUM(D8:D21)</f>
        <v>2148</v>
      </c>
      <c r="E22" s="526">
        <f>D22/C22</f>
        <v>0.85680095731950534</v>
      </c>
      <c r="F22" s="525">
        <f>SUM(F8:F21)</f>
        <v>69</v>
      </c>
      <c r="G22" s="115">
        <f t="shared" si="1"/>
        <v>2.7522935779816515E-2</v>
      </c>
      <c r="H22" s="39">
        <f>$E22+$G22</f>
        <v>0.8843238930993218</v>
      </c>
      <c r="I22" s="525">
        <f>SUM(I8:I21)</f>
        <v>276</v>
      </c>
      <c r="J22" s="115">
        <f t="shared" si="2"/>
        <v>0.11009174311926606</v>
      </c>
      <c r="K22" s="525">
        <f>SUM(K8:K21)</f>
        <v>14</v>
      </c>
      <c r="L22" s="527">
        <f>K22/C22</f>
        <v>5.5843637814120464E-3</v>
      </c>
      <c r="T22" s="77"/>
    </row>
    <row r="23" spans="2:22" ht="24" x14ac:dyDescent="0.25">
      <c r="B23" s="322" t="s">
        <v>540</v>
      </c>
      <c r="C23" s="525">
        <f>SUM(C8:C20)+D21</f>
        <v>2502</v>
      </c>
      <c r="D23" s="525">
        <f>SUM(D8:D21)</f>
        <v>2148</v>
      </c>
      <c r="E23" s="526">
        <f>D23/C23</f>
        <v>0.85851318944844124</v>
      </c>
      <c r="F23" s="525">
        <f>SUM(F8:F20)</f>
        <v>68</v>
      </c>
      <c r="G23" s="115">
        <f t="shared" si="1"/>
        <v>2.7178257394084731E-2</v>
      </c>
      <c r="H23" s="533">
        <f t="shared" ref="H23" si="6">$E23+$G23</f>
        <v>0.88569144684252599</v>
      </c>
      <c r="I23" s="525">
        <f>SUM(I8:I20)</f>
        <v>272</v>
      </c>
      <c r="J23" s="115">
        <f t="shared" si="2"/>
        <v>0.10871302957633892</v>
      </c>
      <c r="K23" s="525">
        <f>SUM(K8:K20)</f>
        <v>14</v>
      </c>
      <c r="L23" s="527">
        <f t="shared" ref="L23" si="7">K23/C23</f>
        <v>5.5955235811350921E-3</v>
      </c>
      <c r="T23" s="77"/>
    </row>
    <row r="24" spans="2:22" x14ac:dyDescent="0.25">
      <c r="B24" s="37" t="s">
        <v>514</v>
      </c>
      <c r="Q24" s="77"/>
      <c r="R24" s="77"/>
      <c r="U24" s="77"/>
      <c r="V24" s="77"/>
    </row>
    <row r="25" spans="2:22" ht="40.5" customHeight="1" x14ac:dyDescent="0.25">
      <c r="B25" s="972" t="s">
        <v>841</v>
      </c>
      <c r="C25" s="972"/>
      <c r="D25" s="972"/>
      <c r="E25" s="972"/>
      <c r="F25" s="972"/>
      <c r="G25" s="972"/>
      <c r="H25" s="972"/>
      <c r="I25" s="972"/>
      <c r="J25" s="972"/>
      <c r="K25" s="972"/>
      <c r="L25" s="972"/>
      <c r="M25" s="972"/>
      <c r="N25" s="972"/>
    </row>
    <row r="26" spans="2:22" x14ac:dyDescent="0.25">
      <c r="B26" s="90" t="s">
        <v>658</v>
      </c>
    </row>
    <row r="27" spans="2:22" x14ac:dyDescent="0.25">
      <c r="B27" s="801" t="s">
        <v>664</v>
      </c>
      <c r="C27" s="69" t="s">
        <v>663</v>
      </c>
    </row>
    <row r="28" spans="2:22" x14ac:dyDescent="0.25">
      <c r="B28" s="802" t="s">
        <v>665</v>
      </c>
      <c r="C28" s="69" t="s">
        <v>662</v>
      </c>
    </row>
    <row r="29" spans="2:22" x14ac:dyDescent="0.25">
      <c r="B29" s="69"/>
      <c r="C29" s="69"/>
    </row>
    <row r="30" spans="2:22" x14ac:dyDescent="0.25">
      <c r="B30" s="69"/>
      <c r="C30" s="69"/>
    </row>
    <row r="31" spans="2:22" ht="15.75" x14ac:dyDescent="0.25">
      <c r="B31" s="966" t="s">
        <v>799</v>
      </c>
      <c r="C31" s="966"/>
      <c r="D31" s="966"/>
      <c r="E31" s="966"/>
      <c r="F31" s="966"/>
      <c r="G31" s="966"/>
      <c r="H31" s="966"/>
      <c r="I31" s="966"/>
      <c r="J31" s="966"/>
      <c r="K31" s="966"/>
      <c r="L31" s="966"/>
      <c r="M31" s="966"/>
    </row>
    <row r="33" spans="2:7" x14ac:dyDescent="0.25">
      <c r="B33" s="973" t="s">
        <v>69</v>
      </c>
      <c r="C33" s="976" t="s">
        <v>797</v>
      </c>
      <c r="D33" s="978" t="s">
        <v>21</v>
      </c>
      <c r="E33" s="978"/>
      <c r="F33" s="976" t="s">
        <v>22</v>
      </c>
      <c r="G33" s="980"/>
    </row>
    <row r="34" spans="2:7" ht="44.25" customHeight="1" x14ac:dyDescent="0.25">
      <c r="B34" s="974"/>
      <c r="C34" s="977"/>
      <c r="D34" s="979"/>
      <c r="E34" s="979"/>
      <c r="F34" s="981"/>
      <c r="G34" s="982"/>
    </row>
    <row r="35" spans="2:7" x14ac:dyDescent="0.25">
      <c r="B35" s="975"/>
      <c r="C35" s="72" t="s">
        <v>4</v>
      </c>
      <c r="D35" s="72" t="s">
        <v>5</v>
      </c>
      <c r="E35" s="72" t="s">
        <v>6</v>
      </c>
      <c r="F35" s="186" t="s">
        <v>5</v>
      </c>
      <c r="G35" s="187" t="s">
        <v>6</v>
      </c>
    </row>
    <row r="36" spans="2:7" x14ac:dyDescent="0.25">
      <c r="B36" s="219" t="s">
        <v>7</v>
      </c>
      <c r="C36" s="121">
        <f>SUM(D36,F36)</f>
        <v>127</v>
      </c>
      <c r="D36" s="121">
        <v>111</v>
      </c>
      <c r="E36" s="513">
        <f>D36/C36</f>
        <v>0.87401574803149606</v>
      </c>
      <c r="F36" s="121">
        <v>16</v>
      </c>
      <c r="G36" s="35">
        <f t="shared" ref="G36:G50" si="8">F36/C36</f>
        <v>0.12598425196850394</v>
      </c>
    </row>
    <row r="37" spans="2:7" x14ac:dyDescent="0.25">
      <c r="B37" s="219" t="s">
        <v>8</v>
      </c>
      <c r="C37" s="121">
        <f t="shared" ref="C37:C49" si="9">SUM(D37,F37)</f>
        <v>133</v>
      </c>
      <c r="D37" s="121">
        <v>128</v>
      </c>
      <c r="E37" s="513">
        <f t="shared" ref="E37:E48" si="10">D37/C37</f>
        <v>0.96240601503759393</v>
      </c>
      <c r="F37" s="121">
        <v>5</v>
      </c>
      <c r="G37" s="35">
        <f t="shared" si="8"/>
        <v>3.7593984962406013E-2</v>
      </c>
    </row>
    <row r="38" spans="2:7" x14ac:dyDescent="0.25">
      <c r="B38" s="219" t="s">
        <v>9</v>
      </c>
      <c r="C38" s="121">
        <f t="shared" si="9"/>
        <v>153</v>
      </c>
      <c r="D38" s="121">
        <v>150</v>
      </c>
      <c r="E38" s="513">
        <f t="shared" si="10"/>
        <v>0.98039215686274506</v>
      </c>
      <c r="F38" s="121">
        <v>3</v>
      </c>
      <c r="G38" s="35">
        <f t="shared" si="8"/>
        <v>1.9607843137254902E-2</v>
      </c>
    </row>
    <row r="39" spans="2:7" x14ac:dyDescent="0.25">
      <c r="B39" s="219" t="s">
        <v>10</v>
      </c>
      <c r="C39" s="121">
        <f t="shared" si="9"/>
        <v>144</v>
      </c>
      <c r="D39" s="121">
        <v>141</v>
      </c>
      <c r="E39" s="513">
        <f t="shared" si="10"/>
        <v>0.97916666666666663</v>
      </c>
      <c r="F39" s="121">
        <v>3</v>
      </c>
      <c r="G39" s="35">
        <f t="shared" si="8"/>
        <v>2.0833333333333332E-2</v>
      </c>
    </row>
    <row r="40" spans="2:7" x14ac:dyDescent="0.25">
      <c r="B40" s="219" t="s">
        <v>11</v>
      </c>
      <c r="C40" s="121">
        <f t="shared" si="9"/>
        <v>202</v>
      </c>
      <c r="D40" s="121">
        <v>201</v>
      </c>
      <c r="E40" s="513">
        <f t="shared" si="10"/>
        <v>0.99504950495049505</v>
      </c>
      <c r="F40" s="121">
        <v>1</v>
      </c>
      <c r="G40" s="35">
        <f t="shared" si="8"/>
        <v>4.9504950495049506E-3</v>
      </c>
    </row>
    <row r="41" spans="2:7" x14ac:dyDescent="0.25">
      <c r="B41" s="219" t="s">
        <v>12</v>
      </c>
      <c r="C41" s="121">
        <f t="shared" si="9"/>
        <v>175</v>
      </c>
      <c r="D41" s="121">
        <v>174</v>
      </c>
      <c r="E41" s="513">
        <f t="shared" si="10"/>
        <v>0.99428571428571433</v>
      </c>
      <c r="F41" s="121">
        <v>1</v>
      </c>
      <c r="G41" s="35">
        <f t="shared" si="8"/>
        <v>5.7142857142857143E-3</v>
      </c>
    </row>
    <row r="42" spans="2:7" x14ac:dyDescent="0.25">
      <c r="B42" s="219" t="s">
        <v>55</v>
      </c>
      <c r="C42" s="121">
        <f t="shared" si="9"/>
        <v>139</v>
      </c>
      <c r="D42" s="121">
        <v>136</v>
      </c>
      <c r="E42" s="513">
        <f t="shared" si="10"/>
        <v>0.97841726618705038</v>
      </c>
      <c r="F42" s="121">
        <v>3</v>
      </c>
      <c r="G42" s="35">
        <f t="shared" si="8"/>
        <v>2.1582733812949641E-2</v>
      </c>
    </row>
    <row r="43" spans="2:7" x14ac:dyDescent="0.25">
      <c r="B43" s="219" t="s">
        <v>13</v>
      </c>
      <c r="C43" s="121">
        <f t="shared" si="9"/>
        <v>312</v>
      </c>
      <c r="D43" s="121">
        <v>305</v>
      </c>
      <c r="E43" s="513">
        <f t="shared" si="10"/>
        <v>0.97756410256410253</v>
      </c>
      <c r="F43" s="121">
        <v>7</v>
      </c>
      <c r="G43" s="35">
        <f t="shared" si="8"/>
        <v>2.2435897435897436E-2</v>
      </c>
    </row>
    <row r="44" spans="2:7" x14ac:dyDescent="0.25">
      <c r="B44" s="219" t="s">
        <v>56</v>
      </c>
      <c r="C44" s="121">
        <f t="shared" si="9"/>
        <v>183</v>
      </c>
      <c r="D44" s="121">
        <v>181</v>
      </c>
      <c r="E44" s="513">
        <f t="shared" si="10"/>
        <v>0.98907103825136611</v>
      </c>
      <c r="F44" s="121">
        <v>2</v>
      </c>
      <c r="G44" s="35">
        <f t="shared" si="8"/>
        <v>1.092896174863388E-2</v>
      </c>
    </row>
    <row r="45" spans="2:7" x14ac:dyDescent="0.25">
      <c r="B45" s="219" t="s">
        <v>57</v>
      </c>
      <c r="C45" s="121">
        <f t="shared" si="9"/>
        <v>83</v>
      </c>
      <c r="D45" s="121">
        <v>81</v>
      </c>
      <c r="E45" s="513">
        <f t="shared" si="10"/>
        <v>0.97590361445783136</v>
      </c>
      <c r="F45" s="121">
        <v>2</v>
      </c>
      <c r="G45" s="35">
        <f t="shared" si="8"/>
        <v>2.4096385542168676E-2</v>
      </c>
    </row>
    <row r="46" spans="2:7" x14ac:dyDescent="0.25">
      <c r="B46" s="219" t="s">
        <v>58</v>
      </c>
      <c r="C46" s="121">
        <f t="shared" si="9"/>
        <v>128</v>
      </c>
      <c r="D46" s="121">
        <v>123</v>
      </c>
      <c r="E46" s="513">
        <f t="shared" si="10"/>
        <v>0.9609375</v>
      </c>
      <c r="F46" s="121">
        <v>5</v>
      </c>
      <c r="G46" s="35">
        <f t="shared" si="8"/>
        <v>3.90625E-2</v>
      </c>
    </row>
    <row r="47" spans="2:7" x14ac:dyDescent="0.25">
      <c r="B47" s="219" t="s">
        <v>59</v>
      </c>
      <c r="C47" s="121">
        <f t="shared" si="9"/>
        <v>255</v>
      </c>
      <c r="D47" s="121">
        <v>240</v>
      </c>
      <c r="E47" s="513">
        <f t="shared" si="10"/>
        <v>0.94117647058823528</v>
      </c>
      <c r="F47" s="121">
        <v>15</v>
      </c>
      <c r="G47" s="35">
        <f t="shared" si="8"/>
        <v>5.8823529411764705E-2</v>
      </c>
    </row>
    <row r="48" spans="2:7" x14ac:dyDescent="0.25">
      <c r="B48" s="219" t="s">
        <v>14</v>
      </c>
      <c r="C48" s="121">
        <f t="shared" si="9"/>
        <v>60</v>
      </c>
      <c r="D48" s="121">
        <v>55</v>
      </c>
      <c r="E48" s="513">
        <f t="shared" si="10"/>
        <v>0.91666666666666663</v>
      </c>
      <c r="F48" s="121">
        <v>5</v>
      </c>
      <c r="G48" s="35">
        <f t="shared" si="8"/>
        <v>8.3333333333333329E-2</v>
      </c>
    </row>
    <row r="49" spans="2:14" x14ac:dyDescent="0.25">
      <c r="B49" s="219" t="s">
        <v>722</v>
      </c>
      <c r="C49" s="121">
        <f t="shared" si="9"/>
        <v>123</v>
      </c>
      <c r="D49" s="121">
        <v>122</v>
      </c>
      <c r="E49" s="513">
        <f>D49/C49</f>
        <v>0.99186991869918695</v>
      </c>
      <c r="F49" s="121">
        <v>1</v>
      </c>
      <c r="G49" s="35">
        <f t="shared" si="8"/>
        <v>8.130081300813009E-3</v>
      </c>
    </row>
    <row r="50" spans="2:14" ht="24" x14ac:dyDescent="0.25">
      <c r="B50" s="902" t="s">
        <v>539</v>
      </c>
      <c r="C50" s="605">
        <f>SUM(C36:C49)</f>
        <v>2217</v>
      </c>
      <c r="D50" s="605">
        <f>SUM(D36:D49)</f>
        <v>2148</v>
      </c>
      <c r="E50" s="607">
        <f>D50/C50</f>
        <v>0.96887686062246281</v>
      </c>
      <c r="F50" s="605">
        <f>SUM(F36:F49)</f>
        <v>69</v>
      </c>
      <c r="G50" s="534">
        <f t="shared" si="8"/>
        <v>3.1123139377537211E-2</v>
      </c>
    </row>
    <row r="51" spans="2:14" x14ac:dyDescent="0.25">
      <c r="B51" s="37" t="s">
        <v>514</v>
      </c>
    </row>
    <row r="52" spans="2:14" ht="24.75" customHeight="1" x14ac:dyDescent="0.25">
      <c r="B52" s="972" t="s">
        <v>841</v>
      </c>
      <c r="C52" s="972"/>
      <c r="D52" s="972"/>
      <c r="E52" s="972"/>
      <c r="F52" s="972"/>
      <c r="G52" s="972"/>
      <c r="H52" s="972"/>
      <c r="I52" s="972"/>
      <c r="J52" s="972"/>
      <c r="K52" s="972"/>
      <c r="L52" s="972"/>
      <c r="M52" s="972"/>
      <c r="N52" s="972"/>
    </row>
    <row r="53" spans="2:14" x14ac:dyDescent="0.25">
      <c r="B53" s="90" t="s">
        <v>800</v>
      </c>
    </row>
    <row r="54" spans="2:14" x14ac:dyDescent="0.25">
      <c r="B54" s="801" t="s">
        <v>664</v>
      </c>
      <c r="C54" s="69" t="s">
        <v>663</v>
      </c>
    </row>
    <row r="55" spans="2:14" x14ac:dyDescent="0.25">
      <c r="B55" s="802" t="s">
        <v>665</v>
      </c>
      <c r="C55" s="69" t="s">
        <v>662</v>
      </c>
    </row>
  </sheetData>
  <mergeCells count="17">
    <mergeCell ref="B31:M31"/>
    <mergeCell ref="B25:N25"/>
    <mergeCell ref="N5:N7"/>
    <mergeCell ref="H5:H6"/>
    <mergeCell ref="B3:M3"/>
    <mergeCell ref="M5:M7"/>
    <mergeCell ref="B5:B7"/>
    <mergeCell ref="D5:E6"/>
    <mergeCell ref="F5:G6"/>
    <mergeCell ref="I5:J6"/>
    <mergeCell ref="K5:L6"/>
    <mergeCell ref="C5:C6"/>
    <mergeCell ref="B52:N52"/>
    <mergeCell ref="B33:B35"/>
    <mergeCell ref="C33:C34"/>
    <mergeCell ref="D33:E34"/>
    <mergeCell ref="F33:G34"/>
  </mergeCells>
  <conditionalFormatting sqref="E36:E49">
    <cfRule type="top10" dxfId="592" priority="1" bottom="1" rank="1"/>
    <cfRule type="top10" dxfId="591" priority="2" rank="1"/>
  </conditionalFormatting>
  <conditionalFormatting sqref="H8:H21">
    <cfRule type="top10" dxfId="590" priority="15" bottom="1" rank="1"/>
    <cfRule type="top10" dxfId="589" priority="16" rank="1"/>
  </conditionalFormatting>
  <conditionalFormatting sqref="M8:M21">
    <cfRule type="cellIs" dxfId="588" priority="7" operator="equal">
      <formula>"Positive alert"</formula>
    </cfRule>
    <cfRule type="cellIs" dxfId="587" priority="8" operator="equal">
      <formula>"Negative alert"</formula>
    </cfRule>
    <cfRule type="cellIs" dxfId="586" priority="9" operator="equal">
      <formula>"Negative outlier"</formula>
    </cfRule>
    <cfRule type="cellIs" dxfId="585" priority="10" operator="equal">
      <formula>"Positive outlier"</formula>
    </cfRule>
    <cfRule type="cellIs" dxfId="584" priority="11" operator="equal">
      <formula>"Negative alert x2"</formula>
    </cfRule>
    <cfRule type="cellIs" dxfId="583" priority="12" operator="equal">
      <formula>"Positive alert x2"</formula>
    </cfRule>
  </conditionalFormatting>
  <conditionalFormatting sqref="S27:S32">
    <cfRule type="top10" dxfId="582" priority="440" bottom="1" rank="1"/>
    <cfRule type="top10" dxfId="581" priority="441" rank="1"/>
  </conditionalFormatting>
  <hyperlinks>
    <hyperlink ref="B1" location="TOC!A1" display="TOC" xr:uid="{00000000-0004-0000-0700-000000000000}"/>
  </hyperlinks>
  <pageMargins left="0.70866141732283472" right="0.70866141732283472" top="0.74803149606299213" bottom="0.74803149606299213" header="0.31496062992125984" footer="0.31496062992125984"/>
  <pageSetup paperSize="9" scale="71" orientation="landscape" r:id="rId1"/>
  <headerFooter>
    <oddHeader>&amp;C&amp;F</oddHeader>
    <oddFooter>&amp;C&amp;A
Page &amp;P of &amp;N</oddFooter>
  </headerFooter>
  <rowBreaks count="1" manualBreakCount="1">
    <brk id="2"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1F2FF"/>
  </sheetPr>
  <dimension ref="B1:M24"/>
  <sheetViews>
    <sheetView zoomScaleNormal="100" zoomScaleSheetLayoutView="90" workbookViewId="0">
      <selection activeCell="B1" sqref="B1"/>
    </sheetView>
  </sheetViews>
  <sheetFormatPr defaultRowHeight="15" x14ac:dyDescent="0.25"/>
  <cols>
    <col min="1" max="1" width="5.28515625" style="67" customWidth="1"/>
    <col min="2" max="2" width="15.7109375" style="67" customWidth="1"/>
    <col min="3" max="3" width="17.140625" style="67" customWidth="1"/>
    <col min="4" max="6" width="12.7109375" style="67" customWidth="1"/>
    <col min="7" max="7" width="15.7109375" style="67" customWidth="1"/>
    <col min="8" max="16384" width="9.140625" style="67"/>
  </cols>
  <sheetData>
    <row r="1" spans="2:13" x14ac:dyDescent="0.25">
      <c r="B1" s="68" t="s">
        <v>48</v>
      </c>
    </row>
    <row r="3" spans="2:13" ht="15.75" customHeight="1" x14ac:dyDescent="0.25">
      <c r="B3" s="45" t="s">
        <v>410</v>
      </c>
      <c r="C3" s="45"/>
      <c r="D3" s="45"/>
      <c r="E3" s="45"/>
      <c r="F3" s="45"/>
      <c r="G3" s="45"/>
      <c r="H3" s="45"/>
    </row>
    <row r="4" spans="2:13" x14ac:dyDescent="0.25">
      <c r="B4" s="12"/>
      <c r="C4" s="12"/>
      <c r="D4" s="12"/>
      <c r="E4" s="12"/>
      <c r="F4" s="12"/>
    </row>
    <row r="5" spans="2:13" x14ac:dyDescent="0.25">
      <c r="B5" s="989" t="s">
        <v>60</v>
      </c>
      <c r="C5" s="976" t="s">
        <v>75</v>
      </c>
      <c r="D5" s="978">
        <v>2021</v>
      </c>
      <c r="E5" s="976">
        <v>2022</v>
      </c>
      <c r="F5" s="980">
        <v>2023</v>
      </c>
      <c r="H5" s="91"/>
      <c r="I5" s="91"/>
      <c r="J5" s="70"/>
      <c r="K5" s="70"/>
      <c r="L5" s="70"/>
      <c r="M5" s="70"/>
    </row>
    <row r="6" spans="2:13" x14ac:dyDescent="0.25">
      <c r="B6" s="990"/>
      <c r="C6" s="977"/>
      <c r="D6" s="991"/>
      <c r="E6" s="977"/>
      <c r="F6" s="992"/>
      <c r="H6" s="91"/>
      <c r="I6" s="91"/>
      <c r="J6" s="70"/>
      <c r="K6" s="70"/>
      <c r="L6" s="70"/>
      <c r="M6" s="70"/>
    </row>
    <row r="7" spans="2:13" x14ac:dyDescent="0.25">
      <c r="B7" s="965"/>
      <c r="C7" s="180" t="s">
        <v>4</v>
      </c>
      <c r="D7" s="72" t="s">
        <v>5</v>
      </c>
      <c r="E7" s="186" t="s">
        <v>5</v>
      </c>
      <c r="F7" s="187" t="s">
        <v>5</v>
      </c>
    </row>
    <row r="8" spans="2:13" x14ac:dyDescent="0.25">
      <c r="B8" s="224" t="s">
        <v>7</v>
      </c>
      <c r="C8" s="507">
        <f>SUM(D8+E8+F8)</f>
        <v>155</v>
      </c>
      <c r="D8" s="508">
        <v>42</v>
      </c>
      <c r="E8" s="508">
        <v>54</v>
      </c>
      <c r="F8" s="509">
        <v>59</v>
      </c>
    </row>
    <row r="9" spans="2:13" x14ac:dyDescent="0.25">
      <c r="B9" s="224" t="s">
        <v>8</v>
      </c>
      <c r="C9" s="507">
        <f t="shared" ref="C9:C22" si="0">SUM(D9+E9+F9)</f>
        <v>143</v>
      </c>
      <c r="D9" s="508">
        <v>52</v>
      </c>
      <c r="E9" s="508">
        <v>49</v>
      </c>
      <c r="F9" s="509">
        <v>42</v>
      </c>
    </row>
    <row r="10" spans="2:13" x14ac:dyDescent="0.25">
      <c r="B10" s="224" t="s">
        <v>9</v>
      </c>
      <c r="C10" s="507">
        <f t="shared" si="0"/>
        <v>160</v>
      </c>
      <c r="D10" s="508">
        <v>55</v>
      </c>
      <c r="E10" s="508">
        <v>58</v>
      </c>
      <c r="F10" s="509">
        <v>47</v>
      </c>
    </row>
    <row r="11" spans="2:13" x14ac:dyDescent="0.25">
      <c r="B11" s="224" t="s">
        <v>10</v>
      </c>
      <c r="C11" s="507">
        <f t="shared" si="0"/>
        <v>152</v>
      </c>
      <c r="D11" s="508">
        <v>51</v>
      </c>
      <c r="E11" s="508">
        <v>53</v>
      </c>
      <c r="F11" s="509">
        <v>48</v>
      </c>
    </row>
    <row r="12" spans="2:13" x14ac:dyDescent="0.25">
      <c r="B12" s="224" t="s">
        <v>11</v>
      </c>
      <c r="C12" s="507">
        <f t="shared" si="0"/>
        <v>241</v>
      </c>
      <c r="D12" s="508">
        <v>89</v>
      </c>
      <c r="E12" s="508">
        <v>75</v>
      </c>
      <c r="F12" s="509">
        <v>77</v>
      </c>
    </row>
    <row r="13" spans="2:13" x14ac:dyDescent="0.25">
      <c r="B13" s="224" t="s">
        <v>12</v>
      </c>
      <c r="C13" s="507">
        <f t="shared" si="0"/>
        <v>270</v>
      </c>
      <c r="D13" s="508">
        <v>93</v>
      </c>
      <c r="E13" s="508">
        <v>98</v>
      </c>
      <c r="F13" s="509">
        <v>79</v>
      </c>
    </row>
    <row r="14" spans="2:13" x14ac:dyDescent="0.25">
      <c r="B14" s="224" t="s">
        <v>55</v>
      </c>
      <c r="C14" s="507">
        <f t="shared" si="0"/>
        <v>175</v>
      </c>
      <c r="D14" s="508">
        <v>47</v>
      </c>
      <c r="E14" s="508">
        <v>68</v>
      </c>
      <c r="F14" s="509">
        <v>60</v>
      </c>
    </row>
    <row r="15" spans="2:13" x14ac:dyDescent="0.25">
      <c r="B15" s="224" t="s">
        <v>13</v>
      </c>
      <c r="C15" s="507">
        <f t="shared" si="0"/>
        <v>334</v>
      </c>
      <c r="D15" s="508">
        <v>123</v>
      </c>
      <c r="E15" s="508">
        <v>112</v>
      </c>
      <c r="F15" s="509">
        <v>99</v>
      </c>
    </row>
    <row r="16" spans="2:13" x14ac:dyDescent="0.25">
      <c r="B16" s="224" t="s">
        <v>56</v>
      </c>
      <c r="C16" s="507">
        <f t="shared" si="0"/>
        <v>223</v>
      </c>
      <c r="D16" s="508">
        <v>64</v>
      </c>
      <c r="E16" s="508">
        <v>80</v>
      </c>
      <c r="F16" s="509">
        <v>79</v>
      </c>
    </row>
    <row r="17" spans="2:13" x14ac:dyDescent="0.25">
      <c r="B17" s="224" t="s">
        <v>57</v>
      </c>
      <c r="C17" s="507">
        <f t="shared" si="0"/>
        <v>94</v>
      </c>
      <c r="D17" s="508">
        <v>31</v>
      </c>
      <c r="E17" s="508">
        <v>36</v>
      </c>
      <c r="F17" s="509">
        <v>27</v>
      </c>
    </row>
    <row r="18" spans="2:13" x14ac:dyDescent="0.25">
      <c r="B18" s="224" t="s">
        <v>58</v>
      </c>
      <c r="C18" s="507">
        <f t="shared" si="0"/>
        <v>145</v>
      </c>
      <c r="D18" s="508">
        <v>45</v>
      </c>
      <c r="E18" s="508">
        <v>43</v>
      </c>
      <c r="F18" s="509">
        <v>57</v>
      </c>
    </row>
    <row r="19" spans="2:13" x14ac:dyDescent="0.25">
      <c r="B19" s="224" t="s">
        <v>59</v>
      </c>
      <c r="C19" s="507">
        <f t="shared" si="0"/>
        <v>297</v>
      </c>
      <c r="D19" s="508">
        <v>124</v>
      </c>
      <c r="E19" s="508">
        <v>91</v>
      </c>
      <c r="F19" s="509">
        <v>82</v>
      </c>
    </row>
    <row r="20" spans="2:13" x14ac:dyDescent="0.25">
      <c r="B20" s="224" t="s">
        <v>14</v>
      </c>
      <c r="C20" s="507">
        <f t="shared" si="0"/>
        <v>96</v>
      </c>
      <c r="D20" s="508">
        <v>29</v>
      </c>
      <c r="E20" s="508">
        <v>33</v>
      </c>
      <c r="F20" s="509">
        <v>34</v>
      </c>
    </row>
    <row r="21" spans="2:13" x14ac:dyDescent="0.25">
      <c r="B21" s="224" t="s">
        <v>82</v>
      </c>
      <c r="C21" s="507">
        <f t="shared" si="0"/>
        <v>124</v>
      </c>
      <c r="D21" s="508">
        <v>1</v>
      </c>
      <c r="E21" s="508">
        <v>54</v>
      </c>
      <c r="F21" s="509">
        <v>69</v>
      </c>
    </row>
    <row r="22" spans="2:13" s="66" customFormat="1" x14ac:dyDescent="0.25">
      <c r="B22" s="225" t="s">
        <v>75</v>
      </c>
      <c r="C22" s="510">
        <f t="shared" si="0"/>
        <v>2609</v>
      </c>
      <c r="D22" s="511">
        <f>SUM(D8:D21)</f>
        <v>846</v>
      </c>
      <c r="E22" s="511">
        <f>SUM(E8:E21)</f>
        <v>904</v>
      </c>
      <c r="F22" s="512">
        <f>SUM(F8:F21)</f>
        <v>859</v>
      </c>
    </row>
    <row r="23" spans="2:13" x14ac:dyDescent="0.25">
      <c r="B23" s="90" t="s">
        <v>506</v>
      </c>
      <c r="C23" s="69"/>
      <c r="D23" s="69"/>
      <c r="E23" s="69"/>
      <c r="F23" s="69"/>
    </row>
    <row r="24" spans="2:13" x14ac:dyDescent="0.25">
      <c r="B24" s="90"/>
      <c r="L24" s="77"/>
      <c r="M24" s="77"/>
    </row>
  </sheetData>
  <mergeCells count="5">
    <mergeCell ref="B5:B7"/>
    <mergeCell ref="D5:D6"/>
    <mergeCell ref="E5:E6"/>
    <mergeCell ref="F5:F6"/>
    <mergeCell ref="C5:C6"/>
  </mergeCells>
  <hyperlinks>
    <hyperlink ref="B1" location="TOC!A1" display="TOC" xr:uid="{00000000-0004-0000-0800-000000000000}"/>
  </hyperlinks>
  <pageMargins left="0.70866141732283472" right="0.70866141732283472" top="0.74803149606299213" bottom="0.74803149606299213" header="0.31496062992125984" footer="0.31496062992125984"/>
  <pageSetup paperSize="9" scale="79" orientation="landscape" r:id="rId1"/>
  <headerFooter>
    <oddHeader>&amp;C&amp;F</oddHeader>
    <oddFooter>&amp;C&amp;A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1F2FF"/>
  </sheetPr>
  <dimension ref="B1:AK115"/>
  <sheetViews>
    <sheetView zoomScaleNormal="100" zoomScaleSheetLayoutView="90" workbookViewId="0">
      <selection activeCell="B1" sqref="B1"/>
    </sheetView>
  </sheetViews>
  <sheetFormatPr defaultRowHeight="15" x14ac:dyDescent="0.25"/>
  <cols>
    <col min="1" max="1" width="4" style="67" customWidth="1"/>
    <col min="2" max="3" width="15.7109375" style="67" customWidth="1"/>
    <col min="4" max="4" width="10.140625" style="67" customWidth="1"/>
    <col min="5" max="10" width="8.7109375" style="67" customWidth="1"/>
    <col min="11" max="11" width="9.140625" style="67" customWidth="1"/>
    <col min="12" max="13" width="8.7109375" style="67" customWidth="1"/>
    <col min="14" max="14" width="12.85546875" style="67" customWidth="1"/>
    <col min="15" max="19" width="8.7109375" style="67" customWidth="1"/>
    <col min="20" max="16384" width="9.140625" style="67"/>
  </cols>
  <sheetData>
    <row r="1" spans="2:37" x14ac:dyDescent="0.25">
      <c r="B1" s="68" t="s">
        <v>48</v>
      </c>
    </row>
    <row r="2" spans="2:37" x14ac:dyDescent="0.25">
      <c r="B2" s="68"/>
      <c r="T2" s="202"/>
    </row>
    <row r="3" spans="2:37" ht="15.75" x14ac:dyDescent="0.25">
      <c r="B3" s="966" t="s">
        <v>411</v>
      </c>
      <c r="C3" s="966"/>
      <c r="D3" s="966"/>
      <c r="E3" s="966"/>
      <c r="F3" s="966"/>
      <c r="G3" s="966"/>
      <c r="H3" s="966"/>
      <c r="I3" s="966"/>
      <c r="J3" s="966"/>
      <c r="K3" s="966"/>
      <c r="L3" s="966"/>
      <c r="M3" s="966"/>
      <c r="N3" s="966"/>
    </row>
    <row r="4" spans="2:37" x14ac:dyDescent="0.25">
      <c r="B4" s="12"/>
      <c r="C4" s="12"/>
      <c r="D4" s="12"/>
      <c r="E4" s="12"/>
      <c r="F4" s="12"/>
      <c r="G4" s="12"/>
      <c r="H4" s="12"/>
      <c r="I4" s="12"/>
      <c r="J4" s="12"/>
      <c r="K4" s="12"/>
      <c r="L4" s="12"/>
      <c r="M4" s="12"/>
      <c r="N4" s="12"/>
      <c r="S4" s="83"/>
      <c r="T4" s="83"/>
      <c r="U4" s="83"/>
      <c r="V4" s="83"/>
      <c r="W4" s="83"/>
      <c r="X4" s="83"/>
      <c r="Y4" s="83"/>
      <c r="Z4" s="83"/>
      <c r="AA4" s="83"/>
      <c r="AB4" s="83"/>
      <c r="AC4" s="83"/>
    </row>
    <row r="5" spans="2:37" ht="15" customHeight="1" x14ac:dyDescent="0.25">
      <c r="B5" s="989" t="s">
        <v>60</v>
      </c>
      <c r="C5" s="976" t="s">
        <v>247</v>
      </c>
      <c r="D5" s="976" t="s">
        <v>250</v>
      </c>
      <c r="E5" s="976"/>
      <c r="F5" s="978" t="s">
        <v>25</v>
      </c>
      <c r="G5" s="978"/>
      <c r="H5" s="976" t="s">
        <v>26</v>
      </c>
      <c r="I5" s="976"/>
      <c r="J5" s="976" t="s">
        <v>27</v>
      </c>
      <c r="K5" s="976"/>
      <c r="L5" s="976" t="s">
        <v>28</v>
      </c>
      <c r="M5" s="976"/>
      <c r="N5" s="986" t="s">
        <v>235</v>
      </c>
      <c r="O5" s="986"/>
      <c r="P5" s="986" t="s">
        <v>236</v>
      </c>
      <c r="Q5" s="986"/>
      <c r="R5" s="1009" t="s">
        <v>478</v>
      </c>
      <c r="S5" s="1010"/>
      <c r="T5" s="91"/>
      <c r="U5" s="981"/>
      <c r="V5" s="981"/>
      <c r="W5" s="981"/>
      <c r="X5" s="979"/>
      <c r="Y5" s="979"/>
      <c r="Z5" s="981"/>
      <c r="AA5" s="981"/>
      <c r="AB5" s="981"/>
      <c r="AC5" s="981"/>
      <c r="AD5" s="981"/>
      <c r="AE5" s="981"/>
      <c r="AF5" s="987"/>
      <c r="AG5" s="987"/>
      <c r="AH5" s="987"/>
      <c r="AI5" s="987"/>
      <c r="AJ5" s="1019"/>
      <c r="AK5" s="1019"/>
    </row>
    <row r="6" spans="2:37" ht="18" customHeight="1" x14ac:dyDescent="0.25">
      <c r="B6" s="990"/>
      <c r="C6" s="977"/>
      <c r="D6" s="977"/>
      <c r="E6" s="977"/>
      <c r="F6" s="991"/>
      <c r="G6" s="991"/>
      <c r="H6" s="977"/>
      <c r="I6" s="977"/>
      <c r="J6" s="977"/>
      <c r="K6" s="977"/>
      <c r="L6" s="977"/>
      <c r="M6" s="977"/>
      <c r="N6" s="988"/>
      <c r="O6" s="988"/>
      <c r="P6" s="988"/>
      <c r="Q6" s="988"/>
      <c r="R6" s="1011"/>
      <c r="S6" s="1012"/>
      <c r="T6" s="91"/>
      <c r="U6" s="981"/>
      <c r="V6" s="981"/>
      <c r="W6" s="981"/>
      <c r="X6" s="979"/>
      <c r="Y6" s="979"/>
      <c r="Z6" s="981"/>
      <c r="AA6" s="981"/>
      <c r="AB6" s="981"/>
      <c r="AC6" s="981"/>
      <c r="AD6" s="981"/>
      <c r="AE6" s="981"/>
      <c r="AF6" s="987"/>
      <c r="AG6" s="987"/>
      <c r="AH6" s="987"/>
      <c r="AI6" s="987"/>
      <c r="AJ6" s="1019"/>
      <c r="AK6" s="1019"/>
    </row>
    <row r="7" spans="2:37" x14ac:dyDescent="0.25">
      <c r="B7" s="965"/>
      <c r="C7" s="180" t="s">
        <v>4</v>
      </c>
      <c r="D7" s="180" t="s">
        <v>5</v>
      </c>
      <c r="E7" s="178" t="s">
        <v>6</v>
      </c>
      <c r="F7" s="72" t="s">
        <v>5</v>
      </c>
      <c r="G7" s="72" t="s">
        <v>6</v>
      </c>
      <c r="H7" s="186" t="s">
        <v>5</v>
      </c>
      <c r="I7" s="186" t="s">
        <v>6</v>
      </c>
      <c r="J7" s="186" t="s">
        <v>5</v>
      </c>
      <c r="K7" s="186" t="s">
        <v>6</v>
      </c>
      <c r="L7" s="186" t="s">
        <v>5</v>
      </c>
      <c r="M7" s="186" t="s">
        <v>6</v>
      </c>
      <c r="N7" s="194" t="s">
        <v>5</v>
      </c>
      <c r="O7" s="194" t="s">
        <v>6</v>
      </c>
      <c r="P7" s="194" t="s">
        <v>5</v>
      </c>
      <c r="Q7" s="194" t="s">
        <v>6</v>
      </c>
      <c r="R7" s="294" t="s">
        <v>5</v>
      </c>
      <c r="S7" s="295" t="s">
        <v>6</v>
      </c>
      <c r="T7" s="92"/>
      <c r="U7" s="93"/>
      <c r="V7" s="93"/>
      <c r="W7" s="92"/>
      <c r="X7" s="92"/>
      <c r="Y7" s="92"/>
      <c r="Z7" s="93"/>
      <c r="AA7" s="93"/>
      <c r="AB7" s="93"/>
      <c r="AC7" s="93"/>
      <c r="AD7" s="93"/>
      <c r="AE7" s="93"/>
      <c r="AF7" s="95"/>
      <c r="AG7" s="95"/>
      <c r="AH7" s="95"/>
      <c r="AI7" s="95"/>
      <c r="AJ7" s="379"/>
      <c r="AK7" s="379"/>
    </row>
    <row r="8" spans="2:37" x14ac:dyDescent="0.25">
      <c r="B8" s="224" t="s">
        <v>7</v>
      </c>
      <c r="C8" s="121">
        <f>SUM(F8+H8+J8+L8+N8+P8+R8)</f>
        <v>155</v>
      </c>
      <c r="D8" s="121">
        <f>C8-R8</f>
        <v>146</v>
      </c>
      <c r="E8" s="513">
        <f>D8/C8</f>
        <v>0.9419354838709677</v>
      </c>
      <c r="F8" s="82">
        <v>35</v>
      </c>
      <c r="G8" s="513">
        <f>F8/$D8</f>
        <v>0.23972602739726026</v>
      </c>
      <c r="H8" s="514">
        <v>56</v>
      </c>
      <c r="I8" s="513">
        <f>H8/$D8</f>
        <v>0.38356164383561642</v>
      </c>
      <c r="J8" s="82">
        <v>38</v>
      </c>
      <c r="K8" s="513">
        <f>J8/$D8</f>
        <v>0.26027397260273971</v>
      </c>
      <c r="L8" s="514">
        <v>15</v>
      </c>
      <c r="M8" s="513">
        <f>L8/$D8</f>
        <v>0.10273972602739725</v>
      </c>
      <c r="N8" s="515">
        <v>1</v>
      </c>
      <c r="O8" s="513">
        <f>N8/$D8</f>
        <v>6.8493150684931503E-3</v>
      </c>
      <c r="P8" s="516">
        <v>1</v>
      </c>
      <c r="Q8" s="513">
        <f>P8/$D8</f>
        <v>6.8493150684931503E-3</v>
      </c>
      <c r="R8" s="517">
        <v>9</v>
      </c>
      <c r="S8" s="518">
        <f t="shared" ref="S8:S21" si="0">R8/C8</f>
        <v>5.8064516129032261E-2</v>
      </c>
      <c r="T8" s="78"/>
      <c r="U8" s="78"/>
      <c r="V8" s="78"/>
      <c r="W8" s="226"/>
      <c r="X8" s="78"/>
      <c r="Y8" s="226"/>
      <c r="Z8" s="97"/>
      <c r="AA8" s="226"/>
      <c r="AB8" s="78"/>
      <c r="AC8" s="226"/>
      <c r="AD8" s="97"/>
      <c r="AE8" s="226"/>
      <c r="AF8" s="23"/>
      <c r="AG8" s="226"/>
      <c r="AH8" s="380"/>
      <c r="AI8" s="226"/>
      <c r="AJ8" s="381"/>
      <c r="AK8" s="382"/>
    </row>
    <row r="9" spans="2:37" x14ac:dyDescent="0.25">
      <c r="B9" s="224" t="s">
        <v>8</v>
      </c>
      <c r="C9" s="121">
        <f t="shared" ref="C9:C21" si="1">SUM(F9+H9+J9+L9+N9+P9+R9)</f>
        <v>143</v>
      </c>
      <c r="D9" s="121">
        <f t="shared" ref="D9:D21" si="2">C9-R9</f>
        <v>143</v>
      </c>
      <c r="E9" s="513">
        <f t="shared" ref="E9:E21" si="3">D9/C9</f>
        <v>1</v>
      </c>
      <c r="F9" s="82">
        <v>40</v>
      </c>
      <c r="G9" s="513">
        <f t="shared" ref="G9:I21" si="4">F9/$D9</f>
        <v>0.27972027972027974</v>
      </c>
      <c r="H9" s="514">
        <v>60</v>
      </c>
      <c r="I9" s="513">
        <f t="shared" si="4"/>
        <v>0.41958041958041958</v>
      </c>
      <c r="J9" s="82">
        <v>29</v>
      </c>
      <c r="K9" s="513">
        <f t="shared" ref="K9:K21" si="5">J9/$D9</f>
        <v>0.20279720279720279</v>
      </c>
      <c r="L9" s="514">
        <v>14</v>
      </c>
      <c r="M9" s="513">
        <f t="shared" ref="M9:M21" si="6">L9/$D9</f>
        <v>9.7902097902097904E-2</v>
      </c>
      <c r="N9" s="515">
        <v>0</v>
      </c>
      <c r="O9" s="513">
        <f t="shared" ref="O9:O21" si="7">N9/$D9</f>
        <v>0</v>
      </c>
      <c r="P9" s="516">
        <v>0</v>
      </c>
      <c r="Q9" s="513">
        <f t="shared" ref="Q9:Q21" si="8">P9/$D9</f>
        <v>0</v>
      </c>
      <c r="R9" s="517">
        <v>0</v>
      </c>
      <c r="S9" s="518">
        <f t="shared" si="0"/>
        <v>0</v>
      </c>
      <c r="T9" s="78"/>
      <c r="U9" s="78"/>
      <c r="V9" s="78"/>
      <c r="W9" s="226"/>
      <c r="X9" s="78"/>
      <c r="Y9" s="226"/>
      <c r="Z9" s="97"/>
      <c r="AA9" s="226"/>
      <c r="AB9" s="78"/>
      <c r="AC9" s="226"/>
      <c r="AD9" s="97"/>
      <c r="AE9" s="226"/>
      <c r="AF9" s="23"/>
      <c r="AG9" s="226"/>
      <c r="AH9" s="380"/>
      <c r="AI9" s="226"/>
      <c r="AJ9" s="381"/>
      <c r="AK9" s="382"/>
    </row>
    <row r="10" spans="2:37" x14ac:dyDescent="0.25">
      <c r="B10" s="224" t="s">
        <v>9</v>
      </c>
      <c r="C10" s="121">
        <f t="shared" si="1"/>
        <v>160</v>
      </c>
      <c r="D10" s="121">
        <f t="shared" si="2"/>
        <v>156</v>
      </c>
      <c r="E10" s="513">
        <f t="shared" si="3"/>
        <v>0.97499999999999998</v>
      </c>
      <c r="F10" s="82">
        <v>47</v>
      </c>
      <c r="G10" s="513">
        <f t="shared" si="4"/>
        <v>0.30128205128205127</v>
      </c>
      <c r="H10" s="514">
        <v>63</v>
      </c>
      <c r="I10" s="513">
        <f t="shared" si="4"/>
        <v>0.40384615384615385</v>
      </c>
      <c r="J10" s="82">
        <v>30</v>
      </c>
      <c r="K10" s="513">
        <f t="shared" si="5"/>
        <v>0.19230769230769232</v>
      </c>
      <c r="L10" s="514">
        <v>13</v>
      </c>
      <c r="M10" s="513">
        <f t="shared" si="6"/>
        <v>8.3333333333333329E-2</v>
      </c>
      <c r="N10" s="121">
        <v>2</v>
      </c>
      <c r="O10" s="513">
        <f t="shared" si="7"/>
        <v>1.282051282051282E-2</v>
      </c>
      <c r="P10" s="519">
        <v>1</v>
      </c>
      <c r="Q10" s="513">
        <f t="shared" si="8"/>
        <v>6.41025641025641E-3</v>
      </c>
      <c r="R10" s="517">
        <v>4</v>
      </c>
      <c r="S10" s="518">
        <f t="shared" si="0"/>
        <v>2.5000000000000001E-2</v>
      </c>
      <c r="T10" s="78"/>
      <c r="U10" s="78"/>
      <c r="V10" s="78"/>
      <c r="W10" s="226"/>
      <c r="X10" s="78"/>
      <c r="Y10" s="226"/>
      <c r="Z10" s="97"/>
      <c r="AA10" s="226"/>
      <c r="AB10" s="78"/>
      <c r="AC10" s="226"/>
      <c r="AD10" s="97"/>
      <c r="AE10" s="226"/>
      <c r="AF10" s="78"/>
      <c r="AG10" s="226"/>
      <c r="AH10" s="16"/>
      <c r="AI10" s="226"/>
      <c r="AJ10" s="381"/>
      <c r="AK10" s="382"/>
    </row>
    <row r="11" spans="2:37" x14ac:dyDescent="0.25">
      <c r="B11" s="224" t="s">
        <v>10</v>
      </c>
      <c r="C11" s="121">
        <f t="shared" si="1"/>
        <v>152</v>
      </c>
      <c r="D11" s="121">
        <f t="shared" si="2"/>
        <v>150</v>
      </c>
      <c r="E11" s="513">
        <f t="shared" si="3"/>
        <v>0.98684210526315785</v>
      </c>
      <c r="F11" s="82">
        <v>38</v>
      </c>
      <c r="G11" s="513">
        <f t="shared" si="4"/>
        <v>0.25333333333333335</v>
      </c>
      <c r="H11" s="514">
        <v>62</v>
      </c>
      <c r="I11" s="513">
        <f t="shared" si="4"/>
        <v>0.41333333333333333</v>
      </c>
      <c r="J11" s="82">
        <v>35</v>
      </c>
      <c r="K11" s="513">
        <f t="shared" si="5"/>
        <v>0.23333333333333334</v>
      </c>
      <c r="L11" s="514">
        <v>14</v>
      </c>
      <c r="M11" s="513">
        <f t="shared" si="6"/>
        <v>9.3333333333333338E-2</v>
      </c>
      <c r="N11" s="121">
        <v>1</v>
      </c>
      <c r="O11" s="513">
        <f t="shared" si="7"/>
        <v>6.6666666666666671E-3</v>
      </c>
      <c r="P11" s="519">
        <v>0</v>
      </c>
      <c r="Q11" s="513">
        <f t="shared" si="8"/>
        <v>0</v>
      </c>
      <c r="R11" s="517">
        <v>2</v>
      </c>
      <c r="S11" s="518">
        <f t="shared" si="0"/>
        <v>1.3157894736842105E-2</v>
      </c>
      <c r="T11" s="78"/>
      <c r="U11" s="78"/>
      <c r="V11" s="78"/>
      <c r="W11" s="226"/>
      <c r="X11" s="78"/>
      <c r="Y11" s="226"/>
      <c r="Z11" s="97"/>
      <c r="AA11" s="226"/>
      <c r="AB11" s="78"/>
      <c r="AC11" s="226"/>
      <c r="AD11" s="97"/>
      <c r="AE11" s="226"/>
      <c r="AF11" s="78"/>
      <c r="AG11" s="226"/>
      <c r="AH11" s="16"/>
      <c r="AI11" s="226"/>
      <c r="AJ11" s="381"/>
      <c r="AK11" s="382"/>
    </row>
    <row r="12" spans="2:37" x14ac:dyDescent="0.25">
      <c r="B12" s="224" t="s">
        <v>11</v>
      </c>
      <c r="C12" s="121">
        <f t="shared" si="1"/>
        <v>241</v>
      </c>
      <c r="D12" s="121">
        <f t="shared" si="2"/>
        <v>239</v>
      </c>
      <c r="E12" s="513">
        <f t="shared" si="3"/>
        <v>0.99170124481327804</v>
      </c>
      <c r="F12" s="82">
        <v>62</v>
      </c>
      <c r="G12" s="513">
        <f t="shared" si="4"/>
        <v>0.2594142259414226</v>
      </c>
      <c r="H12" s="514">
        <v>93</v>
      </c>
      <c r="I12" s="513">
        <f t="shared" si="4"/>
        <v>0.38912133891213391</v>
      </c>
      <c r="J12" s="82">
        <v>59</v>
      </c>
      <c r="K12" s="513">
        <f t="shared" si="5"/>
        <v>0.24686192468619247</v>
      </c>
      <c r="L12" s="514">
        <v>21</v>
      </c>
      <c r="M12" s="513">
        <f t="shared" si="6"/>
        <v>8.7866108786610872E-2</v>
      </c>
      <c r="N12" s="121">
        <v>1</v>
      </c>
      <c r="O12" s="513">
        <f t="shared" si="7"/>
        <v>4.1841004184100415E-3</v>
      </c>
      <c r="P12" s="519">
        <v>3</v>
      </c>
      <c r="Q12" s="513">
        <f t="shared" si="8"/>
        <v>1.2552301255230125E-2</v>
      </c>
      <c r="R12" s="517">
        <v>2</v>
      </c>
      <c r="S12" s="518">
        <f t="shared" si="0"/>
        <v>8.2987551867219917E-3</v>
      </c>
      <c r="T12" s="78"/>
      <c r="U12" s="78"/>
      <c r="V12" s="78"/>
      <c r="W12" s="226"/>
      <c r="X12" s="78"/>
      <c r="Y12" s="226"/>
      <c r="Z12" s="97"/>
      <c r="AA12" s="226"/>
      <c r="AB12" s="78"/>
      <c r="AC12" s="226"/>
      <c r="AD12" s="97"/>
      <c r="AE12" s="226"/>
      <c r="AF12" s="78"/>
      <c r="AG12" s="226"/>
      <c r="AH12" s="16"/>
      <c r="AI12" s="226"/>
      <c r="AJ12" s="381"/>
      <c r="AK12" s="382"/>
    </row>
    <row r="13" spans="2:37" x14ac:dyDescent="0.25">
      <c r="B13" s="224" t="s">
        <v>12</v>
      </c>
      <c r="C13" s="121">
        <f t="shared" si="1"/>
        <v>270</v>
      </c>
      <c r="D13" s="121">
        <f t="shared" si="2"/>
        <v>204</v>
      </c>
      <c r="E13" s="513">
        <f t="shared" si="3"/>
        <v>0.75555555555555554</v>
      </c>
      <c r="F13" s="82">
        <v>44</v>
      </c>
      <c r="G13" s="513">
        <f t="shared" si="4"/>
        <v>0.21568627450980393</v>
      </c>
      <c r="H13" s="514">
        <v>90</v>
      </c>
      <c r="I13" s="513">
        <f t="shared" si="4"/>
        <v>0.44117647058823528</v>
      </c>
      <c r="J13" s="82">
        <v>52</v>
      </c>
      <c r="K13" s="513">
        <f t="shared" si="5"/>
        <v>0.25490196078431371</v>
      </c>
      <c r="L13" s="514">
        <v>17</v>
      </c>
      <c r="M13" s="513">
        <f t="shared" si="6"/>
        <v>8.3333333333333329E-2</v>
      </c>
      <c r="N13" s="121">
        <v>0</v>
      </c>
      <c r="O13" s="513">
        <f t="shared" si="7"/>
        <v>0</v>
      </c>
      <c r="P13" s="519">
        <v>1</v>
      </c>
      <c r="Q13" s="513">
        <f t="shared" si="8"/>
        <v>4.9019607843137254E-3</v>
      </c>
      <c r="R13" s="517">
        <v>66</v>
      </c>
      <c r="S13" s="518">
        <f t="shared" si="0"/>
        <v>0.24444444444444444</v>
      </c>
      <c r="T13" s="78"/>
      <c r="U13" s="78"/>
      <c r="V13" s="78"/>
      <c r="W13" s="226"/>
      <c r="X13" s="78"/>
      <c r="Y13" s="226"/>
      <c r="Z13" s="97"/>
      <c r="AA13" s="226"/>
      <c r="AB13" s="78"/>
      <c r="AC13" s="226"/>
      <c r="AD13" s="97"/>
      <c r="AE13" s="226"/>
      <c r="AF13" s="78"/>
      <c r="AG13" s="226"/>
      <c r="AH13" s="16"/>
      <c r="AI13" s="226"/>
      <c r="AJ13" s="381"/>
      <c r="AK13" s="382"/>
    </row>
    <row r="14" spans="2:37" x14ac:dyDescent="0.25">
      <c r="B14" s="224" t="s">
        <v>55</v>
      </c>
      <c r="C14" s="121">
        <f t="shared" si="1"/>
        <v>175</v>
      </c>
      <c r="D14" s="121">
        <f t="shared" si="2"/>
        <v>171</v>
      </c>
      <c r="E14" s="513">
        <f t="shared" si="3"/>
        <v>0.97714285714285709</v>
      </c>
      <c r="F14" s="82">
        <v>40</v>
      </c>
      <c r="G14" s="513">
        <f t="shared" si="4"/>
        <v>0.23391812865497075</v>
      </c>
      <c r="H14" s="514">
        <v>80</v>
      </c>
      <c r="I14" s="513">
        <f t="shared" si="4"/>
        <v>0.46783625730994149</v>
      </c>
      <c r="J14" s="82">
        <v>32</v>
      </c>
      <c r="K14" s="513">
        <f t="shared" si="5"/>
        <v>0.1871345029239766</v>
      </c>
      <c r="L14" s="514">
        <v>16</v>
      </c>
      <c r="M14" s="513">
        <f t="shared" si="6"/>
        <v>9.3567251461988299E-2</v>
      </c>
      <c r="N14" s="121">
        <v>0</v>
      </c>
      <c r="O14" s="513">
        <f t="shared" si="7"/>
        <v>0</v>
      </c>
      <c r="P14" s="519">
        <v>3</v>
      </c>
      <c r="Q14" s="513">
        <f t="shared" si="8"/>
        <v>1.7543859649122806E-2</v>
      </c>
      <c r="R14" s="517">
        <v>4</v>
      </c>
      <c r="S14" s="518">
        <f t="shared" si="0"/>
        <v>2.2857142857142857E-2</v>
      </c>
      <c r="T14" s="78"/>
      <c r="U14" s="78"/>
      <c r="V14" s="78"/>
      <c r="W14" s="226"/>
      <c r="X14" s="78"/>
      <c r="Y14" s="226"/>
      <c r="Z14" s="97"/>
      <c r="AA14" s="226"/>
      <c r="AB14" s="78"/>
      <c r="AC14" s="226"/>
      <c r="AD14" s="97"/>
      <c r="AE14" s="226"/>
      <c r="AF14" s="78"/>
      <c r="AG14" s="226"/>
      <c r="AH14" s="16"/>
      <c r="AI14" s="226"/>
      <c r="AJ14" s="381"/>
      <c r="AK14" s="382"/>
    </row>
    <row r="15" spans="2:37" x14ac:dyDescent="0.25">
      <c r="B15" s="224" t="s">
        <v>13</v>
      </c>
      <c r="C15" s="121">
        <f t="shared" si="1"/>
        <v>334</v>
      </c>
      <c r="D15" s="121">
        <f t="shared" si="2"/>
        <v>323</v>
      </c>
      <c r="E15" s="513">
        <f t="shared" si="3"/>
        <v>0.96706586826347307</v>
      </c>
      <c r="F15" s="82">
        <v>80</v>
      </c>
      <c r="G15" s="513">
        <f t="shared" si="4"/>
        <v>0.24767801857585139</v>
      </c>
      <c r="H15" s="514">
        <v>139</v>
      </c>
      <c r="I15" s="513">
        <f t="shared" si="4"/>
        <v>0.43034055727554177</v>
      </c>
      <c r="J15" s="82">
        <v>63</v>
      </c>
      <c r="K15" s="513">
        <f t="shared" si="5"/>
        <v>0.19504643962848298</v>
      </c>
      <c r="L15" s="514">
        <v>35</v>
      </c>
      <c r="M15" s="513">
        <f t="shared" si="6"/>
        <v>0.10835913312693499</v>
      </c>
      <c r="N15" s="121">
        <v>1</v>
      </c>
      <c r="O15" s="513">
        <f t="shared" si="7"/>
        <v>3.0959752321981426E-3</v>
      </c>
      <c r="P15" s="519">
        <v>5</v>
      </c>
      <c r="Q15" s="513">
        <f t="shared" si="8"/>
        <v>1.5479876160990712E-2</v>
      </c>
      <c r="R15" s="517">
        <v>11</v>
      </c>
      <c r="S15" s="518">
        <f t="shared" si="0"/>
        <v>3.2934131736526949E-2</v>
      </c>
      <c r="T15" s="78"/>
      <c r="U15" s="78"/>
      <c r="V15" s="78"/>
      <c r="W15" s="226"/>
      <c r="X15" s="78"/>
      <c r="Y15" s="226"/>
      <c r="Z15" s="97"/>
      <c r="AA15" s="226"/>
      <c r="AB15" s="78"/>
      <c r="AC15" s="226"/>
      <c r="AD15" s="97"/>
      <c r="AE15" s="226"/>
      <c r="AF15" s="78"/>
      <c r="AG15" s="226"/>
      <c r="AH15" s="16"/>
      <c r="AI15" s="226"/>
      <c r="AJ15" s="381"/>
      <c r="AK15" s="382"/>
    </row>
    <row r="16" spans="2:37" x14ac:dyDescent="0.25">
      <c r="B16" s="224" t="s">
        <v>56</v>
      </c>
      <c r="C16" s="121">
        <f t="shared" si="1"/>
        <v>223</v>
      </c>
      <c r="D16" s="121">
        <f t="shared" si="2"/>
        <v>223</v>
      </c>
      <c r="E16" s="513">
        <f t="shared" si="3"/>
        <v>1</v>
      </c>
      <c r="F16" s="82">
        <v>55</v>
      </c>
      <c r="G16" s="513">
        <f t="shared" si="4"/>
        <v>0.24663677130044842</v>
      </c>
      <c r="H16" s="514">
        <v>97</v>
      </c>
      <c r="I16" s="513">
        <f t="shared" si="4"/>
        <v>0.4349775784753363</v>
      </c>
      <c r="J16" s="82">
        <v>43</v>
      </c>
      <c r="K16" s="513">
        <f t="shared" si="5"/>
        <v>0.19282511210762332</v>
      </c>
      <c r="L16" s="514">
        <v>17</v>
      </c>
      <c r="M16" s="513">
        <f t="shared" si="6"/>
        <v>7.623318385650224E-2</v>
      </c>
      <c r="N16" s="121">
        <v>2</v>
      </c>
      <c r="O16" s="513">
        <f t="shared" si="7"/>
        <v>8.9686098654708519E-3</v>
      </c>
      <c r="P16" s="519">
        <v>9</v>
      </c>
      <c r="Q16" s="513">
        <f t="shared" si="8"/>
        <v>4.0358744394618833E-2</v>
      </c>
      <c r="R16" s="517">
        <v>0</v>
      </c>
      <c r="S16" s="518">
        <f t="shared" si="0"/>
        <v>0</v>
      </c>
      <c r="T16" s="78"/>
      <c r="U16" s="78"/>
      <c r="V16" s="78"/>
      <c r="W16" s="226"/>
      <c r="X16" s="78"/>
      <c r="Y16" s="226"/>
      <c r="Z16" s="97"/>
      <c r="AA16" s="226"/>
      <c r="AB16" s="78"/>
      <c r="AC16" s="226"/>
      <c r="AD16" s="97"/>
      <c r="AE16" s="226"/>
      <c r="AF16" s="78"/>
      <c r="AG16" s="226"/>
      <c r="AH16" s="16"/>
      <c r="AI16" s="226"/>
      <c r="AJ16" s="381"/>
      <c r="AK16" s="382"/>
    </row>
    <row r="17" spans="2:37" x14ac:dyDescent="0.25">
      <c r="B17" s="224" t="s">
        <v>57</v>
      </c>
      <c r="C17" s="121">
        <f t="shared" si="1"/>
        <v>94</v>
      </c>
      <c r="D17" s="121">
        <f t="shared" si="2"/>
        <v>91</v>
      </c>
      <c r="E17" s="513">
        <f t="shared" si="3"/>
        <v>0.96808510638297873</v>
      </c>
      <c r="F17" s="82">
        <v>23</v>
      </c>
      <c r="G17" s="513">
        <f t="shared" si="4"/>
        <v>0.25274725274725274</v>
      </c>
      <c r="H17" s="514">
        <v>42</v>
      </c>
      <c r="I17" s="513">
        <f t="shared" si="4"/>
        <v>0.46153846153846156</v>
      </c>
      <c r="J17" s="82">
        <v>20</v>
      </c>
      <c r="K17" s="513">
        <f t="shared" si="5"/>
        <v>0.21978021978021978</v>
      </c>
      <c r="L17" s="514">
        <v>6</v>
      </c>
      <c r="M17" s="513">
        <f t="shared" si="6"/>
        <v>6.5934065934065936E-2</v>
      </c>
      <c r="N17" s="121">
        <v>0</v>
      </c>
      <c r="O17" s="513">
        <f t="shared" si="7"/>
        <v>0</v>
      </c>
      <c r="P17" s="519">
        <v>0</v>
      </c>
      <c r="Q17" s="513">
        <f t="shared" si="8"/>
        <v>0</v>
      </c>
      <c r="R17" s="517">
        <v>3</v>
      </c>
      <c r="S17" s="518">
        <f t="shared" si="0"/>
        <v>3.1914893617021274E-2</v>
      </c>
      <c r="T17" s="78"/>
      <c r="U17" s="78"/>
      <c r="V17" s="78"/>
      <c r="W17" s="226"/>
      <c r="X17" s="78"/>
      <c r="Y17" s="226"/>
      <c r="Z17" s="97"/>
      <c r="AA17" s="226"/>
      <c r="AB17" s="78"/>
      <c r="AC17" s="226"/>
      <c r="AD17" s="97"/>
      <c r="AE17" s="226"/>
      <c r="AF17" s="78"/>
      <c r="AG17" s="226"/>
      <c r="AH17" s="16"/>
      <c r="AI17" s="226"/>
      <c r="AJ17" s="381"/>
      <c r="AK17" s="382"/>
    </row>
    <row r="18" spans="2:37" x14ac:dyDescent="0.25">
      <c r="B18" s="224" t="s">
        <v>58</v>
      </c>
      <c r="C18" s="121">
        <f t="shared" si="1"/>
        <v>145</v>
      </c>
      <c r="D18" s="121">
        <f t="shared" si="2"/>
        <v>144</v>
      </c>
      <c r="E18" s="513">
        <f t="shared" si="3"/>
        <v>0.99310344827586206</v>
      </c>
      <c r="F18" s="82">
        <v>42</v>
      </c>
      <c r="G18" s="513">
        <f t="shared" si="4"/>
        <v>0.29166666666666669</v>
      </c>
      <c r="H18" s="514">
        <v>64</v>
      </c>
      <c r="I18" s="513">
        <f t="shared" si="4"/>
        <v>0.44444444444444442</v>
      </c>
      <c r="J18" s="82">
        <v>25</v>
      </c>
      <c r="K18" s="513">
        <f t="shared" si="5"/>
        <v>0.1736111111111111</v>
      </c>
      <c r="L18" s="514">
        <v>10</v>
      </c>
      <c r="M18" s="513">
        <f t="shared" si="6"/>
        <v>6.9444444444444448E-2</v>
      </c>
      <c r="N18" s="121">
        <v>0</v>
      </c>
      <c r="O18" s="513">
        <f t="shared" si="7"/>
        <v>0</v>
      </c>
      <c r="P18" s="519">
        <v>3</v>
      </c>
      <c r="Q18" s="513">
        <f t="shared" si="8"/>
        <v>2.0833333333333332E-2</v>
      </c>
      <c r="R18" s="517">
        <v>1</v>
      </c>
      <c r="S18" s="518">
        <f t="shared" si="0"/>
        <v>6.8965517241379309E-3</v>
      </c>
      <c r="T18" s="78"/>
      <c r="U18" s="78"/>
      <c r="V18" s="78"/>
      <c r="W18" s="226"/>
      <c r="X18" s="78"/>
      <c r="Y18" s="226"/>
      <c r="Z18" s="97"/>
      <c r="AA18" s="226"/>
      <c r="AB18" s="78"/>
      <c r="AC18" s="226"/>
      <c r="AD18" s="97"/>
      <c r="AE18" s="226"/>
      <c r="AF18" s="78"/>
      <c r="AG18" s="226"/>
      <c r="AH18" s="16"/>
      <c r="AI18" s="226"/>
      <c r="AJ18" s="381"/>
      <c r="AK18" s="382"/>
    </row>
    <row r="19" spans="2:37" x14ac:dyDescent="0.25">
      <c r="B19" s="224" t="s">
        <v>59</v>
      </c>
      <c r="C19" s="121">
        <f t="shared" si="1"/>
        <v>297</v>
      </c>
      <c r="D19" s="121">
        <f t="shared" si="2"/>
        <v>296</v>
      </c>
      <c r="E19" s="513">
        <f t="shared" si="3"/>
        <v>0.99663299663299665</v>
      </c>
      <c r="F19" s="82">
        <v>91</v>
      </c>
      <c r="G19" s="513">
        <f t="shared" si="4"/>
        <v>0.30743243243243246</v>
      </c>
      <c r="H19" s="514">
        <v>112</v>
      </c>
      <c r="I19" s="513">
        <f t="shared" si="4"/>
        <v>0.3783783783783784</v>
      </c>
      <c r="J19" s="82">
        <v>67</v>
      </c>
      <c r="K19" s="513">
        <f t="shared" si="5"/>
        <v>0.22635135135135134</v>
      </c>
      <c r="L19" s="514">
        <v>25</v>
      </c>
      <c r="M19" s="513">
        <f t="shared" si="6"/>
        <v>8.4459459459459457E-2</v>
      </c>
      <c r="N19" s="121">
        <v>0</v>
      </c>
      <c r="O19" s="513">
        <f t="shared" si="7"/>
        <v>0</v>
      </c>
      <c r="P19" s="519">
        <v>1</v>
      </c>
      <c r="Q19" s="513">
        <f t="shared" si="8"/>
        <v>3.3783783783783786E-3</v>
      </c>
      <c r="R19" s="517">
        <v>1</v>
      </c>
      <c r="S19" s="518">
        <f t="shared" si="0"/>
        <v>3.3670033670033669E-3</v>
      </c>
      <c r="T19" s="78"/>
      <c r="U19" s="78"/>
      <c r="V19" s="78"/>
      <c r="W19" s="226"/>
      <c r="X19" s="78"/>
      <c r="Y19" s="226"/>
      <c r="Z19" s="97"/>
      <c r="AA19" s="226"/>
      <c r="AB19" s="78"/>
      <c r="AC19" s="226"/>
      <c r="AD19" s="97"/>
      <c r="AE19" s="226"/>
      <c r="AF19" s="78"/>
      <c r="AG19" s="226"/>
      <c r="AH19" s="16"/>
      <c r="AI19" s="226"/>
      <c r="AJ19" s="381"/>
      <c r="AK19" s="382"/>
    </row>
    <row r="20" spans="2:37" x14ac:dyDescent="0.25">
      <c r="B20" s="224" t="s">
        <v>14</v>
      </c>
      <c r="C20" s="121">
        <f t="shared" si="1"/>
        <v>96</v>
      </c>
      <c r="D20" s="121">
        <f t="shared" si="2"/>
        <v>96</v>
      </c>
      <c r="E20" s="513">
        <f t="shared" si="3"/>
        <v>1</v>
      </c>
      <c r="F20" s="82">
        <v>16</v>
      </c>
      <c r="G20" s="513">
        <f t="shared" si="4"/>
        <v>0.16666666666666666</v>
      </c>
      <c r="H20" s="514">
        <v>41</v>
      </c>
      <c r="I20" s="513">
        <f t="shared" si="4"/>
        <v>0.42708333333333331</v>
      </c>
      <c r="J20" s="82">
        <v>8</v>
      </c>
      <c r="K20" s="513">
        <f t="shared" si="5"/>
        <v>8.3333333333333329E-2</v>
      </c>
      <c r="L20" s="514">
        <v>8</v>
      </c>
      <c r="M20" s="513">
        <f t="shared" si="6"/>
        <v>8.3333333333333329E-2</v>
      </c>
      <c r="N20" s="121">
        <v>11</v>
      </c>
      <c r="O20" s="513">
        <f t="shared" si="7"/>
        <v>0.11458333333333333</v>
      </c>
      <c r="P20" s="519">
        <v>12</v>
      </c>
      <c r="Q20" s="513">
        <f t="shared" si="8"/>
        <v>0.125</v>
      </c>
      <c r="R20" s="517">
        <v>0</v>
      </c>
      <c r="S20" s="518">
        <f t="shared" si="0"/>
        <v>0</v>
      </c>
      <c r="T20" s="78"/>
      <c r="U20" s="78"/>
      <c r="V20" s="78"/>
      <c r="W20" s="226"/>
      <c r="X20" s="78"/>
      <c r="Y20" s="226"/>
      <c r="Z20" s="97"/>
      <c r="AA20" s="226"/>
      <c r="AB20" s="78"/>
      <c r="AC20" s="226"/>
      <c r="AD20" s="97"/>
      <c r="AE20" s="226"/>
      <c r="AF20" s="78"/>
      <c r="AG20" s="226"/>
      <c r="AH20" s="16"/>
      <c r="AI20" s="226"/>
      <c r="AJ20" s="381"/>
      <c r="AK20" s="382"/>
    </row>
    <row r="21" spans="2:37" x14ac:dyDescent="0.25">
      <c r="B21" s="224" t="s">
        <v>82</v>
      </c>
      <c r="C21" s="121">
        <f t="shared" si="1"/>
        <v>124</v>
      </c>
      <c r="D21" s="121">
        <f t="shared" si="2"/>
        <v>123</v>
      </c>
      <c r="E21" s="513">
        <f t="shared" si="3"/>
        <v>0.99193548387096775</v>
      </c>
      <c r="F21" s="82">
        <v>30</v>
      </c>
      <c r="G21" s="513">
        <f t="shared" si="4"/>
        <v>0.24390243902439024</v>
      </c>
      <c r="H21" s="514">
        <v>66</v>
      </c>
      <c r="I21" s="513">
        <f t="shared" si="4"/>
        <v>0.53658536585365857</v>
      </c>
      <c r="J21" s="82">
        <v>14</v>
      </c>
      <c r="K21" s="513">
        <f t="shared" si="5"/>
        <v>0.11382113821138211</v>
      </c>
      <c r="L21" s="514">
        <v>11</v>
      </c>
      <c r="M21" s="513">
        <f t="shared" si="6"/>
        <v>8.943089430894309E-2</v>
      </c>
      <c r="N21" s="121">
        <v>0</v>
      </c>
      <c r="O21" s="513">
        <f t="shared" si="7"/>
        <v>0</v>
      </c>
      <c r="P21" s="519">
        <v>2</v>
      </c>
      <c r="Q21" s="513">
        <f t="shared" si="8"/>
        <v>1.6260162601626018E-2</v>
      </c>
      <c r="R21" s="517">
        <v>1</v>
      </c>
      <c r="S21" s="518">
        <f t="shared" si="0"/>
        <v>8.0645161290322578E-3</v>
      </c>
      <c r="T21" s="78"/>
      <c r="U21" s="95"/>
      <c r="V21" s="95"/>
      <c r="W21" s="95"/>
      <c r="X21" s="95"/>
      <c r="Y21" s="95"/>
      <c r="Z21" s="95"/>
      <c r="AA21" s="95"/>
      <c r="AB21" s="95"/>
      <c r="AC21" s="95"/>
      <c r="AD21" s="95"/>
      <c r="AE21" s="95"/>
      <c r="AF21" s="78"/>
      <c r="AG21" s="226"/>
      <c r="AH21" s="16"/>
      <c r="AI21" s="226"/>
      <c r="AJ21" s="381"/>
      <c r="AK21" s="382"/>
    </row>
    <row r="22" spans="2:37" x14ac:dyDescent="0.25">
      <c r="B22" s="225" t="s">
        <v>75</v>
      </c>
      <c r="C22" s="511">
        <f>SUM(C8:C21)</f>
        <v>2609</v>
      </c>
      <c r="D22" s="511">
        <f>SUM(D8:D21)</f>
        <v>2505</v>
      </c>
      <c r="E22" s="520">
        <f>D22/C22</f>
        <v>0.9601379839018781</v>
      </c>
      <c r="F22" s="511">
        <f>SUM(F8:F21)</f>
        <v>643</v>
      </c>
      <c r="G22" s="520">
        <f>F22/$D22</f>
        <v>0.256686626746507</v>
      </c>
      <c r="H22" s="511">
        <f>SUM(H8:H21)</f>
        <v>1065</v>
      </c>
      <c r="I22" s="520">
        <f>H22/$D22</f>
        <v>0.42514970059880242</v>
      </c>
      <c r="J22" s="511">
        <f>SUM(J8:J21)</f>
        <v>515</v>
      </c>
      <c r="K22" s="520">
        <f>J22/$D22</f>
        <v>0.20558882235528941</v>
      </c>
      <c r="L22" s="511">
        <f>SUM(L8:L21)</f>
        <v>222</v>
      </c>
      <c r="M22" s="520">
        <f>L22/$D22</f>
        <v>8.862275449101796E-2</v>
      </c>
      <c r="N22" s="511">
        <f>SUM(N8:N21)</f>
        <v>19</v>
      </c>
      <c r="O22" s="520">
        <f>N22/$D22</f>
        <v>7.5848303393213573E-3</v>
      </c>
      <c r="P22" s="511">
        <f>SUM(P8:P21)</f>
        <v>41</v>
      </c>
      <c r="Q22" s="520">
        <f>P22/$D22</f>
        <v>1.6367265469061875E-2</v>
      </c>
      <c r="R22" s="572">
        <f>SUM(R8:R21)</f>
        <v>104</v>
      </c>
      <c r="S22" s="521">
        <f>R22/C22</f>
        <v>3.9862016098121886E-2</v>
      </c>
      <c r="T22" s="78"/>
      <c r="U22" s="82"/>
      <c r="V22" s="82"/>
      <c r="W22" s="78"/>
      <c r="X22" s="82"/>
      <c r="Y22" s="78"/>
      <c r="Z22" s="82"/>
      <c r="AA22" s="78"/>
      <c r="AB22" s="82"/>
      <c r="AC22" s="78"/>
      <c r="AD22" s="82"/>
      <c r="AE22" s="78"/>
      <c r="AF22" s="95"/>
      <c r="AG22" s="95"/>
      <c r="AH22" s="95"/>
      <c r="AI22" s="95"/>
      <c r="AJ22" s="95"/>
      <c r="AK22" s="383"/>
    </row>
    <row r="23" spans="2:37" x14ac:dyDescent="0.25">
      <c r="B23" s="90" t="s">
        <v>506</v>
      </c>
      <c r="C23" s="69"/>
      <c r="D23" s="69"/>
      <c r="E23" s="69"/>
      <c r="F23" s="69"/>
      <c r="G23" s="69"/>
      <c r="H23" s="69"/>
      <c r="I23" s="69"/>
      <c r="J23" s="69"/>
      <c r="K23" s="69"/>
      <c r="L23" s="69"/>
      <c r="M23" s="69"/>
      <c r="N23" s="69"/>
      <c r="O23" s="69"/>
      <c r="P23" s="228"/>
      <c r="W23" s="77"/>
      <c r="X23" s="77"/>
      <c r="AE23" s="77"/>
      <c r="AF23" s="77"/>
    </row>
    <row r="24" spans="2:37" x14ac:dyDescent="0.25">
      <c r="B24" s="90" t="s">
        <v>461</v>
      </c>
    </row>
    <row r="25" spans="2:37" x14ac:dyDescent="0.25">
      <c r="B25" s="799" t="s">
        <v>664</v>
      </c>
      <c r="C25" s="69" t="s">
        <v>663</v>
      </c>
    </row>
    <row r="26" spans="2:37" x14ac:dyDescent="0.25">
      <c r="B26" s="800" t="s">
        <v>665</v>
      </c>
      <c r="C26" s="69" t="s">
        <v>662</v>
      </c>
    </row>
    <row r="27" spans="2:37" x14ac:dyDescent="0.25">
      <c r="B27" s="90"/>
    </row>
    <row r="28" spans="2:37" ht="15.75" x14ac:dyDescent="0.25">
      <c r="B28" s="966" t="s">
        <v>448</v>
      </c>
      <c r="C28" s="966"/>
      <c r="D28" s="966"/>
      <c r="E28" s="966"/>
      <c r="F28" s="966"/>
      <c r="G28" s="966"/>
      <c r="H28" s="966"/>
      <c r="I28" s="966"/>
      <c r="J28" s="966"/>
      <c r="K28" s="966"/>
      <c r="L28" s="966"/>
      <c r="M28" s="966"/>
      <c r="N28" s="966"/>
    </row>
    <row r="29" spans="2:37" x14ac:dyDescent="0.25">
      <c r="B29" s="12"/>
      <c r="C29" s="12"/>
      <c r="D29" s="12"/>
      <c r="E29" s="12"/>
      <c r="F29" s="12"/>
      <c r="G29" s="12"/>
      <c r="H29" s="12"/>
      <c r="I29" s="12"/>
      <c r="J29" s="12"/>
      <c r="K29" s="12"/>
      <c r="L29" s="12"/>
      <c r="M29" s="12"/>
      <c r="N29" s="12"/>
    </row>
    <row r="30" spans="2:37" ht="15" customHeight="1" x14ac:dyDescent="0.25">
      <c r="B30" s="989" t="s">
        <v>60</v>
      </c>
      <c r="C30" s="986" t="s">
        <v>781</v>
      </c>
      <c r="D30" s="1004" t="s">
        <v>267</v>
      </c>
      <c r="E30" s="1004"/>
      <c r="F30" s="1004"/>
      <c r="G30" s="1004"/>
      <c r="H30" s="1004"/>
      <c r="I30" s="1004"/>
      <c r="J30" s="1004"/>
      <c r="K30" s="1004"/>
      <c r="L30" s="252"/>
      <c r="M30" s="253"/>
      <c r="N30" s="1005" t="s">
        <v>233</v>
      </c>
      <c r="O30" s="983" t="s">
        <v>481</v>
      </c>
    </row>
    <row r="31" spans="2:37" ht="24" customHeight="1" x14ac:dyDescent="0.25">
      <c r="B31" s="990"/>
      <c r="C31" s="988"/>
      <c r="D31" s="988" t="s">
        <v>262</v>
      </c>
      <c r="E31" s="988"/>
      <c r="F31" s="988" t="s">
        <v>251</v>
      </c>
      <c r="G31" s="988"/>
      <c r="H31" s="988" t="s">
        <v>252</v>
      </c>
      <c r="I31" s="988"/>
      <c r="J31" s="988" t="s">
        <v>253</v>
      </c>
      <c r="K31" s="988"/>
      <c r="L31" s="988" t="s">
        <v>254</v>
      </c>
      <c r="M31" s="1008"/>
      <c r="N31" s="1006"/>
      <c r="O31" s="984"/>
    </row>
    <row r="32" spans="2:37" x14ac:dyDescent="0.25">
      <c r="B32" s="965"/>
      <c r="C32" s="183" t="s">
        <v>4</v>
      </c>
      <c r="D32" s="194" t="s">
        <v>5</v>
      </c>
      <c r="E32" s="194" t="s">
        <v>6</v>
      </c>
      <c r="F32" s="194" t="s">
        <v>5</v>
      </c>
      <c r="G32" s="194" t="s">
        <v>6</v>
      </c>
      <c r="H32" s="194" t="s">
        <v>5</v>
      </c>
      <c r="I32" s="194" t="s">
        <v>6</v>
      </c>
      <c r="J32" s="194" t="s">
        <v>5</v>
      </c>
      <c r="K32" s="194" t="s">
        <v>6</v>
      </c>
      <c r="L32" s="194" t="s">
        <v>5</v>
      </c>
      <c r="M32" s="195" t="s">
        <v>6</v>
      </c>
      <c r="N32" s="1007"/>
      <c r="O32" s="985"/>
    </row>
    <row r="33" spans="2:19" x14ac:dyDescent="0.25">
      <c r="B33" s="224" t="s">
        <v>7</v>
      </c>
      <c r="C33" s="121">
        <f>SUM(F33,H33,J33)</f>
        <v>56</v>
      </c>
      <c r="D33" s="121">
        <f t="shared" ref="D33:D46" si="9">SUM(F33,H33)</f>
        <v>56</v>
      </c>
      <c r="E33" s="513">
        <f t="shared" ref="E33:E44" si="10">D33/C33</f>
        <v>1</v>
      </c>
      <c r="F33" s="121">
        <v>12</v>
      </c>
      <c r="G33" s="513">
        <f t="shared" ref="G33:G44" si="11">F33/C33</f>
        <v>0.21428571428571427</v>
      </c>
      <c r="H33" s="121">
        <v>44</v>
      </c>
      <c r="I33" s="317">
        <f t="shared" ref="I33:I47" si="12">H33/C33</f>
        <v>0.7857142857142857</v>
      </c>
      <c r="J33" s="121">
        <v>0</v>
      </c>
      <c r="K33" s="317">
        <f t="shared" ref="K33:K47" si="13">J33/C33</f>
        <v>0</v>
      </c>
      <c r="L33" s="121">
        <f>SUM(H33,J33)</f>
        <v>44</v>
      </c>
      <c r="M33" s="111">
        <f t="shared" ref="M33:M44" si="14">L33/C33</f>
        <v>0.7857142857142857</v>
      </c>
      <c r="N33" s="340"/>
      <c r="O33" s="343"/>
    </row>
    <row r="34" spans="2:19" x14ac:dyDescent="0.25">
      <c r="B34" s="224" t="s">
        <v>8</v>
      </c>
      <c r="C34" s="121">
        <f t="shared" ref="C34:C46" si="15">SUM(F34,H34,J34)</f>
        <v>60</v>
      </c>
      <c r="D34" s="121">
        <f t="shared" si="9"/>
        <v>59</v>
      </c>
      <c r="E34" s="513">
        <f t="shared" si="10"/>
        <v>0.98333333333333328</v>
      </c>
      <c r="F34" s="121">
        <v>12</v>
      </c>
      <c r="G34" s="513">
        <f t="shared" si="11"/>
        <v>0.2</v>
      </c>
      <c r="H34" s="121">
        <v>47</v>
      </c>
      <c r="I34" s="317">
        <f t="shared" si="12"/>
        <v>0.78333333333333333</v>
      </c>
      <c r="J34" s="121">
        <v>1</v>
      </c>
      <c r="K34" s="317">
        <f t="shared" si="13"/>
        <v>1.6666666666666666E-2</v>
      </c>
      <c r="L34" s="121">
        <f t="shared" ref="L34:L46" si="16">SUM(H34,J34)</f>
        <v>48</v>
      </c>
      <c r="M34" s="111">
        <f t="shared" si="14"/>
        <v>0.8</v>
      </c>
      <c r="N34" s="118"/>
      <c r="O34" s="346"/>
    </row>
    <row r="35" spans="2:19" x14ac:dyDescent="0.25">
      <c r="B35" s="224" t="s">
        <v>9</v>
      </c>
      <c r="C35" s="121">
        <f t="shared" si="15"/>
        <v>63</v>
      </c>
      <c r="D35" s="121">
        <f t="shared" si="9"/>
        <v>63</v>
      </c>
      <c r="E35" s="513">
        <f t="shared" si="10"/>
        <v>1</v>
      </c>
      <c r="F35" s="121">
        <v>7</v>
      </c>
      <c r="G35" s="513">
        <f t="shared" si="11"/>
        <v>0.1111111111111111</v>
      </c>
      <c r="H35" s="121">
        <v>56</v>
      </c>
      <c r="I35" s="317">
        <f t="shared" si="12"/>
        <v>0.88888888888888884</v>
      </c>
      <c r="J35" s="121">
        <v>0</v>
      </c>
      <c r="K35" s="317">
        <f t="shared" si="13"/>
        <v>0</v>
      </c>
      <c r="L35" s="121">
        <f t="shared" si="16"/>
        <v>56</v>
      </c>
      <c r="M35" s="111">
        <f t="shared" si="14"/>
        <v>0.88888888888888884</v>
      </c>
      <c r="N35" s="125" t="s">
        <v>214</v>
      </c>
      <c r="O35" s="348" t="s">
        <v>85</v>
      </c>
    </row>
    <row r="36" spans="2:19" x14ac:dyDescent="0.25">
      <c r="B36" s="224" t="s">
        <v>10</v>
      </c>
      <c r="C36" s="121">
        <f t="shared" si="15"/>
        <v>62</v>
      </c>
      <c r="D36" s="121">
        <f t="shared" si="9"/>
        <v>62</v>
      </c>
      <c r="E36" s="513">
        <f t="shared" si="10"/>
        <v>1</v>
      </c>
      <c r="F36" s="121">
        <v>13</v>
      </c>
      <c r="G36" s="513">
        <f t="shared" si="11"/>
        <v>0.20967741935483872</v>
      </c>
      <c r="H36" s="121">
        <v>49</v>
      </c>
      <c r="I36" s="317">
        <f t="shared" si="12"/>
        <v>0.79032258064516125</v>
      </c>
      <c r="J36" s="121">
        <v>0</v>
      </c>
      <c r="K36" s="317">
        <f t="shared" si="13"/>
        <v>0</v>
      </c>
      <c r="L36" s="121">
        <f t="shared" si="16"/>
        <v>49</v>
      </c>
      <c r="M36" s="111">
        <f t="shared" si="14"/>
        <v>0.79032258064516125</v>
      </c>
      <c r="N36" s="118"/>
      <c r="O36" s="346"/>
    </row>
    <row r="37" spans="2:19" x14ac:dyDescent="0.25">
      <c r="B37" s="224" t="s">
        <v>11</v>
      </c>
      <c r="C37" s="121">
        <f t="shared" si="15"/>
        <v>93</v>
      </c>
      <c r="D37" s="121">
        <f t="shared" si="9"/>
        <v>91</v>
      </c>
      <c r="E37" s="513">
        <f t="shared" si="10"/>
        <v>0.978494623655914</v>
      </c>
      <c r="F37" s="121">
        <v>26</v>
      </c>
      <c r="G37" s="513">
        <f t="shared" si="11"/>
        <v>0.27956989247311825</v>
      </c>
      <c r="H37" s="121">
        <v>65</v>
      </c>
      <c r="I37" s="317">
        <f t="shared" si="12"/>
        <v>0.69892473118279574</v>
      </c>
      <c r="J37" s="121">
        <v>2</v>
      </c>
      <c r="K37" s="317">
        <f t="shared" si="13"/>
        <v>2.1505376344086023E-2</v>
      </c>
      <c r="L37" s="121">
        <f t="shared" si="16"/>
        <v>67</v>
      </c>
      <c r="M37" s="111">
        <f t="shared" si="14"/>
        <v>0.72043010752688175</v>
      </c>
      <c r="N37" s="119"/>
      <c r="O37" s="344"/>
    </row>
    <row r="38" spans="2:19" x14ac:dyDescent="0.25">
      <c r="B38" s="224" t="s">
        <v>12</v>
      </c>
      <c r="C38" s="121">
        <f t="shared" si="15"/>
        <v>90</v>
      </c>
      <c r="D38" s="121">
        <f t="shared" si="9"/>
        <v>86</v>
      </c>
      <c r="E38" s="513">
        <f t="shared" si="10"/>
        <v>0.9555555555555556</v>
      </c>
      <c r="F38" s="121">
        <v>23</v>
      </c>
      <c r="G38" s="513">
        <f t="shared" si="11"/>
        <v>0.25555555555555554</v>
      </c>
      <c r="H38" s="121">
        <v>63</v>
      </c>
      <c r="I38" s="317">
        <f t="shared" si="12"/>
        <v>0.7</v>
      </c>
      <c r="J38" s="121">
        <v>4</v>
      </c>
      <c r="K38" s="317">
        <f t="shared" si="13"/>
        <v>4.4444444444444446E-2</v>
      </c>
      <c r="L38" s="121">
        <f t="shared" si="16"/>
        <v>67</v>
      </c>
      <c r="M38" s="111">
        <f t="shared" si="14"/>
        <v>0.74444444444444446</v>
      </c>
      <c r="N38" s="119"/>
      <c r="O38" s="344"/>
    </row>
    <row r="39" spans="2:19" x14ac:dyDescent="0.25">
      <c r="B39" s="224" t="s">
        <v>55</v>
      </c>
      <c r="C39" s="121">
        <f t="shared" si="15"/>
        <v>80</v>
      </c>
      <c r="D39" s="121">
        <f>SUM(F39,H39)</f>
        <v>24</v>
      </c>
      <c r="E39" s="513">
        <f t="shared" si="10"/>
        <v>0.3</v>
      </c>
      <c r="F39" s="121">
        <v>10</v>
      </c>
      <c r="G39" s="513">
        <f>F39/C39</f>
        <v>0.125</v>
      </c>
      <c r="H39" s="121">
        <v>14</v>
      </c>
      <c r="I39" s="317">
        <f t="shared" si="12"/>
        <v>0.17499999999999999</v>
      </c>
      <c r="J39" s="121">
        <v>56</v>
      </c>
      <c r="K39" s="317">
        <f t="shared" si="13"/>
        <v>0.7</v>
      </c>
      <c r="L39" s="121">
        <f t="shared" si="16"/>
        <v>70</v>
      </c>
      <c r="M39" s="111">
        <f t="shared" si="14"/>
        <v>0.875</v>
      </c>
      <c r="N39" s="125" t="s">
        <v>85</v>
      </c>
      <c r="O39" s="344" t="s">
        <v>86</v>
      </c>
    </row>
    <row r="40" spans="2:19" x14ac:dyDescent="0.25">
      <c r="B40" s="224" t="s">
        <v>13</v>
      </c>
      <c r="C40" s="121">
        <f t="shared" si="15"/>
        <v>139</v>
      </c>
      <c r="D40" s="121">
        <f t="shared" si="9"/>
        <v>128</v>
      </c>
      <c r="E40" s="513">
        <f t="shared" si="10"/>
        <v>0.92086330935251803</v>
      </c>
      <c r="F40" s="121">
        <v>33</v>
      </c>
      <c r="G40" s="513">
        <f>F40/C40</f>
        <v>0.23741007194244604</v>
      </c>
      <c r="H40" s="121">
        <v>95</v>
      </c>
      <c r="I40" s="317">
        <f t="shared" si="12"/>
        <v>0.68345323741007191</v>
      </c>
      <c r="J40" s="121">
        <v>11</v>
      </c>
      <c r="K40" s="317">
        <f t="shared" si="13"/>
        <v>7.9136690647482008E-2</v>
      </c>
      <c r="L40" s="121">
        <f t="shared" si="16"/>
        <v>106</v>
      </c>
      <c r="M40" s="111">
        <f t="shared" si="14"/>
        <v>0.76258992805755399</v>
      </c>
      <c r="N40" s="119"/>
      <c r="O40" s="344"/>
    </row>
    <row r="41" spans="2:19" x14ac:dyDescent="0.25">
      <c r="B41" s="224" t="s">
        <v>56</v>
      </c>
      <c r="C41" s="121">
        <f t="shared" si="15"/>
        <v>97</v>
      </c>
      <c r="D41" s="121">
        <f t="shared" si="9"/>
        <v>95</v>
      </c>
      <c r="E41" s="513">
        <f t="shared" si="10"/>
        <v>0.97938144329896903</v>
      </c>
      <c r="F41" s="121">
        <v>11</v>
      </c>
      <c r="G41" s="513">
        <f t="shared" si="11"/>
        <v>0.1134020618556701</v>
      </c>
      <c r="H41" s="121">
        <v>84</v>
      </c>
      <c r="I41" s="317">
        <f t="shared" si="12"/>
        <v>0.865979381443299</v>
      </c>
      <c r="J41" s="121">
        <v>2</v>
      </c>
      <c r="K41" s="317">
        <f t="shared" si="13"/>
        <v>2.0618556701030927E-2</v>
      </c>
      <c r="L41" s="121">
        <f t="shared" si="16"/>
        <v>86</v>
      </c>
      <c r="M41" s="111">
        <f t="shared" si="14"/>
        <v>0.88659793814432986</v>
      </c>
      <c r="N41" s="125" t="s">
        <v>214</v>
      </c>
      <c r="O41" s="348" t="s">
        <v>85</v>
      </c>
    </row>
    <row r="42" spans="2:19" x14ac:dyDescent="0.25">
      <c r="B42" s="224" t="s">
        <v>57</v>
      </c>
      <c r="C42" s="121">
        <f t="shared" si="15"/>
        <v>42</v>
      </c>
      <c r="D42" s="121">
        <f t="shared" si="9"/>
        <v>42</v>
      </c>
      <c r="E42" s="513">
        <f t="shared" si="10"/>
        <v>1</v>
      </c>
      <c r="F42" s="121">
        <v>25</v>
      </c>
      <c r="G42" s="513">
        <f t="shared" si="11"/>
        <v>0.59523809523809523</v>
      </c>
      <c r="H42" s="121">
        <v>17</v>
      </c>
      <c r="I42" s="317">
        <f t="shared" si="12"/>
        <v>0.40476190476190477</v>
      </c>
      <c r="J42" s="121">
        <v>0</v>
      </c>
      <c r="K42" s="317">
        <f t="shared" si="13"/>
        <v>0</v>
      </c>
      <c r="L42" s="121">
        <f t="shared" si="16"/>
        <v>17</v>
      </c>
      <c r="M42" s="111">
        <f t="shared" si="14"/>
        <v>0.40476190476190477</v>
      </c>
      <c r="N42" s="119" t="s">
        <v>86</v>
      </c>
      <c r="O42" s="344" t="s">
        <v>86</v>
      </c>
    </row>
    <row r="43" spans="2:19" x14ac:dyDescent="0.25">
      <c r="B43" s="224" t="s">
        <v>58</v>
      </c>
      <c r="C43" s="121">
        <f t="shared" si="15"/>
        <v>64</v>
      </c>
      <c r="D43" s="121">
        <f t="shared" si="9"/>
        <v>58</v>
      </c>
      <c r="E43" s="513">
        <f t="shared" si="10"/>
        <v>0.90625</v>
      </c>
      <c r="F43" s="121">
        <v>15</v>
      </c>
      <c r="G43" s="513">
        <f t="shared" si="11"/>
        <v>0.234375</v>
      </c>
      <c r="H43" s="121">
        <v>43</v>
      </c>
      <c r="I43" s="317">
        <f t="shared" si="12"/>
        <v>0.671875</v>
      </c>
      <c r="J43" s="121">
        <v>6</v>
      </c>
      <c r="K43" s="317">
        <f t="shared" si="13"/>
        <v>9.375E-2</v>
      </c>
      <c r="L43" s="121">
        <f t="shared" si="16"/>
        <v>49</v>
      </c>
      <c r="M43" s="111">
        <f t="shared" si="14"/>
        <v>0.765625</v>
      </c>
      <c r="N43" s="118"/>
      <c r="O43" s="346"/>
    </row>
    <row r="44" spans="2:19" x14ac:dyDescent="0.25">
      <c r="B44" s="224" t="s">
        <v>59</v>
      </c>
      <c r="C44" s="121">
        <f t="shared" si="15"/>
        <v>112</v>
      </c>
      <c r="D44" s="121">
        <f t="shared" si="9"/>
        <v>104</v>
      </c>
      <c r="E44" s="513">
        <f t="shared" si="10"/>
        <v>0.9285714285714286</v>
      </c>
      <c r="F44" s="121">
        <v>21</v>
      </c>
      <c r="G44" s="513">
        <f t="shared" si="11"/>
        <v>0.1875</v>
      </c>
      <c r="H44" s="121">
        <v>83</v>
      </c>
      <c r="I44" s="317">
        <f t="shared" si="12"/>
        <v>0.7410714285714286</v>
      </c>
      <c r="J44" s="121">
        <v>8</v>
      </c>
      <c r="K44" s="317">
        <f t="shared" si="13"/>
        <v>7.1428571428571425E-2</v>
      </c>
      <c r="L44" s="121">
        <f t="shared" si="16"/>
        <v>91</v>
      </c>
      <c r="M44" s="111">
        <f t="shared" si="14"/>
        <v>0.8125</v>
      </c>
      <c r="N44" s="118"/>
      <c r="O44" s="346"/>
    </row>
    <row r="45" spans="2:19" x14ac:dyDescent="0.25">
      <c r="B45" s="224" t="s">
        <v>14</v>
      </c>
      <c r="C45" s="121">
        <f t="shared" si="15"/>
        <v>41</v>
      </c>
      <c r="D45" s="121">
        <f t="shared" si="9"/>
        <v>38</v>
      </c>
      <c r="E45" s="513">
        <f>D45/C45</f>
        <v>0.92682926829268297</v>
      </c>
      <c r="F45" s="121">
        <v>14</v>
      </c>
      <c r="G45" s="513">
        <f>F45/C45</f>
        <v>0.34146341463414637</v>
      </c>
      <c r="H45" s="121">
        <v>24</v>
      </c>
      <c r="I45" s="317">
        <f t="shared" si="12"/>
        <v>0.58536585365853655</v>
      </c>
      <c r="J45" s="121">
        <v>3</v>
      </c>
      <c r="K45" s="317">
        <f t="shared" si="13"/>
        <v>7.3170731707317069E-2</v>
      </c>
      <c r="L45" s="121">
        <f t="shared" si="16"/>
        <v>27</v>
      </c>
      <c r="M45" s="111">
        <f>L45/C45</f>
        <v>0.65853658536585369</v>
      </c>
      <c r="N45" s="118"/>
      <c r="O45" s="346"/>
    </row>
    <row r="46" spans="2:19" x14ac:dyDescent="0.25">
      <c r="B46" s="224" t="s">
        <v>82</v>
      </c>
      <c r="C46" s="121">
        <f t="shared" si="15"/>
        <v>66</v>
      </c>
      <c r="D46" s="121">
        <f t="shared" si="9"/>
        <v>66</v>
      </c>
      <c r="E46" s="513">
        <f>D46/C46</f>
        <v>1</v>
      </c>
      <c r="F46" s="121">
        <v>18</v>
      </c>
      <c r="G46" s="513">
        <f>F46/C46</f>
        <v>0.27272727272727271</v>
      </c>
      <c r="H46" s="121">
        <v>48</v>
      </c>
      <c r="I46" s="317">
        <f t="shared" si="12"/>
        <v>0.72727272727272729</v>
      </c>
      <c r="J46" s="121">
        <v>0</v>
      </c>
      <c r="K46" s="317">
        <f t="shared" si="13"/>
        <v>0</v>
      </c>
      <c r="L46" s="121">
        <f t="shared" si="16"/>
        <v>48</v>
      </c>
      <c r="M46" s="111">
        <f>L46/C46</f>
        <v>0.72727272727272729</v>
      </c>
      <c r="N46" s="341"/>
      <c r="O46" s="590"/>
    </row>
    <row r="47" spans="2:19" x14ac:dyDescent="0.25">
      <c r="B47" s="225" t="s">
        <v>75</v>
      </c>
      <c r="C47" s="511">
        <f>SUM(C33:C46)</f>
        <v>1065</v>
      </c>
      <c r="D47" s="511">
        <f>SUM(D33:D46)</f>
        <v>972</v>
      </c>
      <c r="E47" s="583">
        <f>D47/C47</f>
        <v>0.91267605633802817</v>
      </c>
      <c r="F47" s="511">
        <f>SUM(F33:F46)</f>
        <v>240</v>
      </c>
      <c r="G47" s="584">
        <f t="shared" ref="G47" si="17">F47/C47</f>
        <v>0.22535211267605634</v>
      </c>
      <c r="H47" s="511">
        <f>SUM(H33:H46)</f>
        <v>732</v>
      </c>
      <c r="I47" s="318">
        <f t="shared" si="12"/>
        <v>0.6873239436619718</v>
      </c>
      <c r="J47" s="511">
        <f>SUM(J33:J46)</f>
        <v>93</v>
      </c>
      <c r="K47" s="318">
        <f t="shared" si="13"/>
        <v>8.7323943661971826E-2</v>
      </c>
      <c r="L47" s="511">
        <f>SUM(L33:L46)</f>
        <v>825</v>
      </c>
      <c r="M47" s="110">
        <f>L47/C47</f>
        <v>0.77464788732394363</v>
      </c>
      <c r="N47" s="99"/>
    </row>
    <row r="48" spans="2:19" x14ac:dyDescent="0.25">
      <c r="B48" s="90" t="s">
        <v>507</v>
      </c>
      <c r="C48" s="69"/>
      <c r="D48" s="69"/>
      <c r="E48" s="69"/>
      <c r="F48" s="69"/>
      <c r="G48" s="69"/>
      <c r="H48" s="69"/>
      <c r="I48" s="69"/>
      <c r="S48" s="77"/>
    </row>
    <row r="49" spans="2:25" x14ac:dyDescent="0.25">
      <c r="B49" s="90" t="s">
        <v>668</v>
      </c>
    </row>
    <row r="50" spans="2:25" x14ac:dyDescent="0.25">
      <c r="B50" s="90" t="s">
        <v>241</v>
      </c>
    </row>
    <row r="51" spans="2:25" x14ac:dyDescent="0.25">
      <c r="B51" s="799" t="s">
        <v>664</v>
      </c>
      <c r="C51" s="69" t="s">
        <v>663</v>
      </c>
    </row>
    <row r="52" spans="2:25" x14ac:dyDescent="0.25">
      <c r="B52" s="800" t="s">
        <v>665</v>
      </c>
      <c r="C52" s="69" t="s">
        <v>662</v>
      </c>
    </row>
    <row r="54" spans="2:25" ht="15.75" x14ac:dyDescent="0.25">
      <c r="B54" s="966" t="s">
        <v>412</v>
      </c>
      <c r="C54" s="966"/>
      <c r="D54" s="966"/>
      <c r="E54" s="966"/>
      <c r="F54" s="966"/>
      <c r="G54" s="966"/>
      <c r="H54" s="966"/>
      <c r="I54" s="966"/>
      <c r="J54" s="966"/>
      <c r="K54" s="966"/>
      <c r="L54" s="966"/>
      <c r="M54" s="966"/>
      <c r="N54" s="966"/>
    </row>
    <row r="55" spans="2:25" x14ac:dyDescent="0.25">
      <c r="B55" s="12"/>
      <c r="C55" s="12"/>
      <c r="D55" s="12"/>
      <c r="E55" s="12"/>
      <c r="F55" s="12"/>
      <c r="G55" s="12"/>
      <c r="H55" s="12"/>
      <c r="I55" s="12"/>
      <c r="J55" s="12"/>
      <c r="K55" s="12"/>
      <c r="L55" s="12"/>
      <c r="M55" s="12"/>
      <c r="N55" s="12"/>
    </row>
    <row r="56" spans="2:25" ht="15" customHeight="1" x14ac:dyDescent="0.25">
      <c r="B56" s="989" t="s">
        <v>60</v>
      </c>
      <c r="C56" s="976" t="s">
        <v>247</v>
      </c>
      <c r="D56" s="986" t="s">
        <v>255</v>
      </c>
      <c r="E56" s="986"/>
      <c r="F56" s="1013" t="s">
        <v>70</v>
      </c>
      <c r="G56" s="1013"/>
      <c r="H56" s="1013" t="s">
        <v>71</v>
      </c>
      <c r="I56" s="1013"/>
      <c r="J56" s="1015" t="s">
        <v>237</v>
      </c>
      <c r="K56" s="1016"/>
      <c r="L56" s="91"/>
      <c r="M56" s="98"/>
      <c r="N56" s="98"/>
      <c r="O56" s="91"/>
      <c r="P56" s="91"/>
      <c r="Q56" s="91"/>
      <c r="R56" s="91"/>
      <c r="S56" s="91"/>
      <c r="T56" s="91"/>
      <c r="U56" s="88"/>
      <c r="V56" s="70"/>
      <c r="W56" s="70"/>
      <c r="X56" s="70"/>
      <c r="Y56" s="70"/>
    </row>
    <row r="57" spans="2:25" ht="15" customHeight="1" x14ac:dyDescent="0.25">
      <c r="B57" s="990"/>
      <c r="C57" s="977"/>
      <c r="D57" s="987"/>
      <c r="E57" s="987"/>
      <c r="F57" s="1014"/>
      <c r="G57" s="1014"/>
      <c r="H57" s="1014"/>
      <c r="I57" s="1014"/>
      <c r="J57" s="1017"/>
      <c r="K57" s="1018"/>
      <c r="L57" s="91"/>
      <c r="M57" s="98"/>
      <c r="N57" s="98"/>
      <c r="O57" s="91"/>
      <c r="P57" s="91"/>
      <c r="Q57" s="91"/>
      <c r="R57" s="91"/>
      <c r="S57" s="91"/>
      <c r="T57" s="91"/>
      <c r="U57" s="88"/>
      <c r="V57" s="70"/>
      <c r="W57" s="70"/>
      <c r="X57" s="70"/>
      <c r="Y57" s="70"/>
    </row>
    <row r="58" spans="2:25" x14ac:dyDescent="0.25">
      <c r="B58" s="965"/>
      <c r="C58" s="185" t="s">
        <v>4</v>
      </c>
      <c r="D58" s="194" t="s">
        <v>5</v>
      </c>
      <c r="E58" s="194" t="s">
        <v>6</v>
      </c>
      <c r="F58" s="194" t="s">
        <v>5</v>
      </c>
      <c r="G58" s="194" t="s">
        <v>6</v>
      </c>
      <c r="H58" s="194" t="s">
        <v>5</v>
      </c>
      <c r="I58" s="194" t="s">
        <v>6</v>
      </c>
      <c r="J58" s="294" t="s">
        <v>5</v>
      </c>
      <c r="K58" s="295" t="s">
        <v>6</v>
      </c>
      <c r="L58" s="92"/>
      <c r="M58" s="368"/>
      <c r="N58" s="368"/>
      <c r="O58" s="24"/>
      <c r="P58" s="24"/>
      <c r="Q58" s="24"/>
      <c r="R58" s="93"/>
      <c r="S58" s="93"/>
      <c r="T58" s="93"/>
      <c r="U58" s="94"/>
      <c r="V58" s="95"/>
      <c r="W58" s="95"/>
      <c r="X58" s="95"/>
      <c r="Y58" s="95"/>
    </row>
    <row r="59" spans="2:25" x14ac:dyDescent="0.25">
      <c r="B59" s="224" t="s">
        <v>7</v>
      </c>
      <c r="C59" s="121">
        <f>SUM(F59,H59,J59)</f>
        <v>155</v>
      </c>
      <c r="D59" s="121">
        <f>SUM(F59,H59)</f>
        <v>155</v>
      </c>
      <c r="E59" s="513">
        <f>D59/C59</f>
        <v>1</v>
      </c>
      <c r="F59" s="568">
        <v>62</v>
      </c>
      <c r="G59" s="513">
        <f>F59/$D59</f>
        <v>0.4</v>
      </c>
      <c r="H59" s="568">
        <v>93</v>
      </c>
      <c r="I59" s="513">
        <f>H59/$D59</f>
        <v>0.6</v>
      </c>
      <c r="J59" s="585">
        <v>0</v>
      </c>
      <c r="K59" s="518">
        <f t="shared" ref="K59:K73" si="18">J59/C59</f>
        <v>0</v>
      </c>
      <c r="L59" s="78"/>
      <c r="M59" s="373"/>
      <c r="N59" s="369"/>
      <c r="O59" s="69"/>
      <c r="P59" s="370"/>
      <c r="Q59" s="69"/>
      <c r="R59" s="97"/>
      <c r="S59" s="78"/>
      <c r="T59" s="15"/>
      <c r="U59" s="16"/>
      <c r="V59" s="78"/>
      <c r="W59" s="227"/>
      <c r="X59" s="78"/>
      <c r="Y59" s="227"/>
    </row>
    <row r="60" spans="2:25" x14ac:dyDescent="0.25">
      <c r="B60" s="224" t="s">
        <v>8</v>
      </c>
      <c r="C60" s="121">
        <f t="shared" ref="C60:C72" si="19">SUM(F60,H60,J60)</f>
        <v>143</v>
      </c>
      <c r="D60" s="121">
        <f t="shared" ref="D60:D72" si="20">SUM(F60,H60)</f>
        <v>143</v>
      </c>
      <c r="E60" s="513">
        <f t="shared" ref="E60:E72" si="21">D60/C60</f>
        <v>1</v>
      </c>
      <c r="F60" s="121">
        <v>74</v>
      </c>
      <c r="G60" s="513">
        <f>F60/$D60</f>
        <v>0.5174825174825175</v>
      </c>
      <c r="H60" s="586">
        <v>69</v>
      </c>
      <c r="I60" s="513">
        <f t="shared" ref="G60:I72" si="22">H60/$D60</f>
        <v>0.4825174825174825</v>
      </c>
      <c r="J60" s="587">
        <v>0</v>
      </c>
      <c r="K60" s="518">
        <f t="shared" si="18"/>
        <v>0</v>
      </c>
      <c r="L60" s="78"/>
      <c r="M60" s="373"/>
      <c r="N60" s="369"/>
      <c r="O60" s="69"/>
      <c r="P60" s="370"/>
      <c r="Q60" s="69"/>
      <c r="R60" s="97"/>
      <c r="S60" s="78"/>
      <c r="T60" s="15"/>
      <c r="U60" s="16"/>
      <c r="V60" s="78"/>
      <c r="W60" s="227"/>
      <c r="X60" s="78"/>
      <c r="Y60" s="227"/>
    </row>
    <row r="61" spans="2:25" x14ac:dyDescent="0.25">
      <c r="B61" s="224" t="s">
        <v>9</v>
      </c>
      <c r="C61" s="121">
        <f t="shared" si="19"/>
        <v>160</v>
      </c>
      <c r="D61" s="121">
        <f t="shared" si="20"/>
        <v>159</v>
      </c>
      <c r="E61" s="513">
        <f t="shared" si="21"/>
        <v>0.99375000000000002</v>
      </c>
      <c r="F61" s="121">
        <v>72</v>
      </c>
      <c r="G61" s="513">
        <f t="shared" si="22"/>
        <v>0.45283018867924529</v>
      </c>
      <c r="H61" s="586">
        <v>87</v>
      </c>
      <c r="I61" s="513">
        <f t="shared" si="22"/>
        <v>0.54716981132075471</v>
      </c>
      <c r="J61" s="587">
        <v>1</v>
      </c>
      <c r="K61" s="518">
        <f t="shared" si="18"/>
        <v>6.2500000000000003E-3</v>
      </c>
      <c r="L61" s="78"/>
      <c r="M61" s="373"/>
      <c r="N61" s="369"/>
      <c r="O61" s="69"/>
      <c r="P61" s="370"/>
      <c r="Q61" s="69"/>
      <c r="R61" s="97"/>
      <c r="S61" s="78"/>
      <c r="T61" s="15"/>
      <c r="U61" s="16"/>
      <c r="V61" s="78"/>
      <c r="W61" s="227"/>
      <c r="X61" s="78"/>
      <c r="Y61" s="227"/>
    </row>
    <row r="62" spans="2:25" x14ac:dyDescent="0.25">
      <c r="B62" s="224" t="s">
        <v>10</v>
      </c>
      <c r="C62" s="121">
        <f t="shared" si="19"/>
        <v>152</v>
      </c>
      <c r="D62" s="121">
        <f t="shared" si="20"/>
        <v>152</v>
      </c>
      <c r="E62" s="513">
        <f t="shared" si="21"/>
        <v>1</v>
      </c>
      <c r="F62" s="121">
        <v>66</v>
      </c>
      <c r="G62" s="513">
        <f t="shared" si="22"/>
        <v>0.43421052631578949</v>
      </c>
      <c r="H62" s="586">
        <v>86</v>
      </c>
      <c r="I62" s="513">
        <f t="shared" si="22"/>
        <v>0.56578947368421051</v>
      </c>
      <c r="J62" s="587">
        <v>0</v>
      </c>
      <c r="K62" s="518">
        <f t="shared" si="18"/>
        <v>0</v>
      </c>
      <c r="L62" s="78"/>
      <c r="M62" s="373"/>
      <c r="N62" s="369"/>
      <c r="O62" s="69"/>
      <c r="P62" s="370"/>
      <c r="Q62" s="69"/>
      <c r="R62" s="97"/>
      <c r="S62" s="78"/>
      <c r="T62" s="15"/>
      <c r="U62" s="16"/>
      <c r="V62" s="78"/>
      <c r="W62" s="227"/>
      <c r="X62" s="78"/>
      <c r="Y62" s="227"/>
    </row>
    <row r="63" spans="2:25" x14ac:dyDescent="0.25">
      <c r="B63" s="224" t="s">
        <v>11</v>
      </c>
      <c r="C63" s="121">
        <f t="shared" si="19"/>
        <v>241</v>
      </c>
      <c r="D63" s="121">
        <f t="shared" si="20"/>
        <v>240</v>
      </c>
      <c r="E63" s="513">
        <f t="shared" si="21"/>
        <v>0.99585062240663902</v>
      </c>
      <c r="F63" s="121">
        <v>92</v>
      </c>
      <c r="G63" s="513">
        <f>F63/$D63</f>
        <v>0.38333333333333336</v>
      </c>
      <c r="H63" s="586">
        <v>148</v>
      </c>
      <c r="I63" s="513">
        <f t="shared" si="22"/>
        <v>0.6166666666666667</v>
      </c>
      <c r="J63" s="587">
        <v>1</v>
      </c>
      <c r="K63" s="518">
        <f t="shared" si="18"/>
        <v>4.1493775933609959E-3</v>
      </c>
      <c r="L63" s="78"/>
      <c r="M63" s="373"/>
      <c r="N63" s="369"/>
      <c r="O63" s="69"/>
      <c r="P63" s="370"/>
      <c r="Q63" s="69"/>
      <c r="R63" s="97"/>
      <c r="S63" s="78"/>
      <c r="T63" s="15"/>
      <c r="U63" s="16"/>
      <c r="V63" s="78"/>
      <c r="W63" s="227"/>
      <c r="X63" s="78"/>
      <c r="Y63" s="227"/>
    </row>
    <row r="64" spans="2:25" x14ac:dyDescent="0.25">
      <c r="B64" s="224" t="s">
        <v>12</v>
      </c>
      <c r="C64" s="121">
        <f t="shared" si="19"/>
        <v>270</v>
      </c>
      <c r="D64" s="121">
        <f t="shared" si="20"/>
        <v>270</v>
      </c>
      <c r="E64" s="513">
        <f t="shared" si="21"/>
        <v>1</v>
      </c>
      <c r="F64" s="121">
        <v>126</v>
      </c>
      <c r="G64" s="513">
        <f t="shared" si="22"/>
        <v>0.46666666666666667</v>
      </c>
      <c r="H64" s="586">
        <v>144</v>
      </c>
      <c r="I64" s="513">
        <f t="shared" si="22"/>
        <v>0.53333333333333333</v>
      </c>
      <c r="J64" s="587">
        <v>0</v>
      </c>
      <c r="K64" s="518">
        <f t="shared" si="18"/>
        <v>0</v>
      </c>
      <c r="L64" s="78"/>
      <c r="M64" s="373"/>
      <c r="N64" s="369"/>
      <c r="O64" s="69"/>
      <c r="P64" s="370"/>
      <c r="Q64" s="69"/>
      <c r="R64" s="97"/>
      <c r="S64" s="78"/>
      <c r="T64" s="15"/>
      <c r="U64" s="16"/>
      <c r="V64" s="78"/>
      <c r="W64" s="227"/>
      <c r="X64" s="78"/>
      <c r="Y64" s="227"/>
    </row>
    <row r="65" spans="2:25" x14ac:dyDescent="0.25">
      <c r="B65" s="224" t="s">
        <v>55</v>
      </c>
      <c r="C65" s="121">
        <f t="shared" si="19"/>
        <v>175</v>
      </c>
      <c r="D65" s="121">
        <f t="shared" si="20"/>
        <v>170</v>
      </c>
      <c r="E65" s="513">
        <f t="shared" si="21"/>
        <v>0.97142857142857142</v>
      </c>
      <c r="F65" s="121">
        <v>83</v>
      </c>
      <c r="G65" s="513">
        <f t="shared" si="22"/>
        <v>0.48823529411764705</v>
      </c>
      <c r="H65" s="586">
        <v>87</v>
      </c>
      <c r="I65" s="513">
        <f t="shared" si="22"/>
        <v>0.5117647058823529</v>
      </c>
      <c r="J65" s="587">
        <v>5</v>
      </c>
      <c r="K65" s="518">
        <f t="shared" si="18"/>
        <v>2.8571428571428571E-2</v>
      </c>
      <c r="L65" s="78"/>
      <c r="M65" s="373"/>
      <c r="N65" s="369"/>
      <c r="O65" s="69"/>
      <c r="P65" s="370"/>
      <c r="Q65" s="69"/>
      <c r="R65" s="97"/>
      <c r="S65" s="78"/>
      <c r="T65" s="15"/>
      <c r="U65" s="16"/>
      <c r="V65" s="78"/>
      <c r="W65" s="227"/>
      <c r="X65" s="78"/>
      <c r="Y65" s="227"/>
    </row>
    <row r="66" spans="2:25" x14ac:dyDescent="0.25">
      <c r="B66" s="224" t="s">
        <v>13</v>
      </c>
      <c r="C66" s="121">
        <f t="shared" si="19"/>
        <v>334</v>
      </c>
      <c r="D66" s="121">
        <f t="shared" si="20"/>
        <v>334</v>
      </c>
      <c r="E66" s="513">
        <f t="shared" si="21"/>
        <v>1</v>
      </c>
      <c r="F66" s="121">
        <v>147</v>
      </c>
      <c r="G66" s="513">
        <f t="shared" si="22"/>
        <v>0.44011976047904194</v>
      </c>
      <c r="H66" s="586">
        <v>187</v>
      </c>
      <c r="I66" s="513">
        <f t="shared" si="22"/>
        <v>0.55988023952095811</v>
      </c>
      <c r="J66" s="587">
        <v>0</v>
      </c>
      <c r="K66" s="518">
        <f t="shared" si="18"/>
        <v>0</v>
      </c>
      <c r="L66" s="78"/>
      <c r="M66" s="373"/>
      <c r="N66" s="369"/>
      <c r="O66" s="69"/>
      <c r="P66" s="370"/>
      <c r="Q66" s="69"/>
      <c r="R66" s="97"/>
      <c r="S66" s="78"/>
      <c r="T66" s="15"/>
      <c r="U66" s="16"/>
      <c r="V66" s="78"/>
      <c r="W66" s="227"/>
      <c r="X66" s="78"/>
      <c r="Y66" s="227"/>
    </row>
    <row r="67" spans="2:25" x14ac:dyDescent="0.25">
      <c r="B67" s="224" t="s">
        <v>56</v>
      </c>
      <c r="C67" s="121">
        <f t="shared" si="19"/>
        <v>223</v>
      </c>
      <c r="D67" s="121">
        <f t="shared" si="20"/>
        <v>223</v>
      </c>
      <c r="E67" s="513">
        <f t="shared" si="21"/>
        <v>1</v>
      </c>
      <c r="F67" s="121">
        <v>91</v>
      </c>
      <c r="G67" s="513">
        <f t="shared" si="22"/>
        <v>0.40807174887892378</v>
      </c>
      <c r="H67" s="586">
        <v>132</v>
      </c>
      <c r="I67" s="513">
        <f t="shared" si="22"/>
        <v>0.59192825112107628</v>
      </c>
      <c r="J67" s="587">
        <v>0</v>
      </c>
      <c r="K67" s="518">
        <f t="shared" si="18"/>
        <v>0</v>
      </c>
      <c r="L67" s="78"/>
      <c r="M67" s="373"/>
      <c r="N67" s="369"/>
      <c r="O67" s="69"/>
      <c r="P67" s="370"/>
      <c r="Q67" s="69"/>
      <c r="R67" s="97"/>
      <c r="S67" s="78"/>
      <c r="T67" s="15"/>
      <c r="U67" s="16"/>
      <c r="V67" s="78"/>
      <c r="W67" s="227"/>
      <c r="X67" s="78"/>
      <c r="Y67" s="227"/>
    </row>
    <row r="68" spans="2:25" x14ac:dyDescent="0.25">
      <c r="B68" s="224" t="s">
        <v>57</v>
      </c>
      <c r="C68" s="121">
        <f t="shared" si="19"/>
        <v>94</v>
      </c>
      <c r="D68" s="121">
        <f t="shared" si="20"/>
        <v>92</v>
      </c>
      <c r="E68" s="513">
        <f t="shared" si="21"/>
        <v>0.97872340425531912</v>
      </c>
      <c r="F68" s="121">
        <v>49</v>
      </c>
      <c r="G68" s="513">
        <f t="shared" si="22"/>
        <v>0.53260869565217395</v>
      </c>
      <c r="H68" s="586">
        <v>43</v>
      </c>
      <c r="I68" s="513">
        <f t="shared" si="22"/>
        <v>0.46739130434782611</v>
      </c>
      <c r="J68" s="587">
        <v>2</v>
      </c>
      <c r="K68" s="518">
        <f t="shared" si="18"/>
        <v>2.1276595744680851E-2</v>
      </c>
      <c r="L68" s="78"/>
      <c r="M68" s="373"/>
      <c r="N68" s="369"/>
      <c r="O68" s="69"/>
      <c r="P68" s="370"/>
      <c r="Q68" s="69"/>
      <c r="R68" s="97"/>
      <c r="S68" s="78"/>
      <c r="T68" s="15"/>
      <c r="U68" s="16"/>
      <c r="V68" s="78"/>
      <c r="W68" s="227"/>
      <c r="X68" s="78"/>
      <c r="Y68" s="227"/>
    </row>
    <row r="69" spans="2:25" x14ac:dyDescent="0.25">
      <c r="B69" s="224" t="s">
        <v>58</v>
      </c>
      <c r="C69" s="121">
        <f t="shared" si="19"/>
        <v>145</v>
      </c>
      <c r="D69" s="121">
        <f t="shared" si="20"/>
        <v>144</v>
      </c>
      <c r="E69" s="513">
        <f t="shared" si="21"/>
        <v>0.99310344827586206</v>
      </c>
      <c r="F69" s="121">
        <v>65</v>
      </c>
      <c r="G69" s="513">
        <f t="shared" si="22"/>
        <v>0.4513888888888889</v>
      </c>
      <c r="H69" s="586">
        <v>79</v>
      </c>
      <c r="I69" s="513">
        <f t="shared" si="22"/>
        <v>0.54861111111111116</v>
      </c>
      <c r="J69" s="587">
        <v>1</v>
      </c>
      <c r="K69" s="518">
        <f t="shared" si="18"/>
        <v>6.8965517241379309E-3</v>
      </c>
      <c r="L69" s="78"/>
      <c r="M69" s="373"/>
      <c r="N69" s="369"/>
      <c r="O69" s="69"/>
      <c r="P69" s="370"/>
      <c r="Q69" s="69"/>
      <c r="R69" s="97"/>
      <c r="S69" s="78"/>
      <c r="T69" s="15"/>
      <c r="U69" s="16"/>
      <c r="V69" s="78"/>
      <c r="W69" s="227"/>
      <c r="X69" s="78"/>
      <c r="Y69" s="227"/>
    </row>
    <row r="70" spans="2:25" x14ac:dyDescent="0.25">
      <c r="B70" s="224" t="s">
        <v>59</v>
      </c>
      <c r="C70" s="121">
        <f t="shared" si="19"/>
        <v>297</v>
      </c>
      <c r="D70" s="121">
        <f t="shared" si="20"/>
        <v>297</v>
      </c>
      <c r="E70" s="513">
        <f t="shared" si="21"/>
        <v>1</v>
      </c>
      <c r="F70" s="121">
        <v>119</v>
      </c>
      <c r="G70" s="513">
        <f t="shared" si="22"/>
        <v>0.40067340067340068</v>
      </c>
      <c r="H70" s="586">
        <v>178</v>
      </c>
      <c r="I70" s="513">
        <f t="shared" si="22"/>
        <v>0.59932659932659937</v>
      </c>
      <c r="J70" s="587">
        <v>0</v>
      </c>
      <c r="K70" s="518">
        <f t="shared" si="18"/>
        <v>0</v>
      </c>
      <c r="L70" s="78"/>
      <c r="M70" s="373"/>
      <c r="N70" s="369"/>
      <c r="O70" s="69"/>
      <c r="P70" s="370"/>
      <c r="Q70" s="69"/>
      <c r="R70" s="97"/>
      <c r="S70" s="78"/>
      <c r="T70" s="15"/>
      <c r="U70" s="16"/>
      <c r="V70" s="78"/>
      <c r="W70" s="227"/>
      <c r="X70" s="78"/>
      <c r="Y70" s="227"/>
    </row>
    <row r="71" spans="2:25" x14ac:dyDescent="0.25">
      <c r="B71" s="224" t="s">
        <v>14</v>
      </c>
      <c r="C71" s="121">
        <f t="shared" si="19"/>
        <v>96</v>
      </c>
      <c r="D71" s="121">
        <f t="shared" si="20"/>
        <v>95</v>
      </c>
      <c r="E71" s="513">
        <f t="shared" si="21"/>
        <v>0.98958333333333337</v>
      </c>
      <c r="F71" s="121">
        <v>39</v>
      </c>
      <c r="G71" s="513">
        <f t="shared" si="22"/>
        <v>0.41052631578947368</v>
      </c>
      <c r="H71" s="586">
        <v>56</v>
      </c>
      <c r="I71" s="513">
        <f t="shared" si="22"/>
        <v>0.58947368421052626</v>
      </c>
      <c r="J71" s="587">
        <v>1</v>
      </c>
      <c r="K71" s="518">
        <f t="shared" si="18"/>
        <v>1.0416666666666666E-2</v>
      </c>
      <c r="L71" s="78"/>
      <c r="M71" s="373"/>
      <c r="N71" s="369"/>
      <c r="O71" s="69"/>
      <c r="P71" s="370"/>
      <c r="Q71" s="69"/>
      <c r="R71" s="97"/>
      <c r="S71" s="78"/>
      <c r="T71" s="15"/>
      <c r="U71" s="16"/>
      <c r="V71" s="78"/>
      <c r="W71" s="227"/>
      <c r="X71" s="78"/>
      <c r="Y71" s="227"/>
    </row>
    <row r="72" spans="2:25" x14ac:dyDescent="0.25">
      <c r="B72" s="224" t="s">
        <v>82</v>
      </c>
      <c r="C72" s="121">
        <f t="shared" si="19"/>
        <v>124</v>
      </c>
      <c r="D72" s="121">
        <f t="shared" si="20"/>
        <v>124</v>
      </c>
      <c r="E72" s="513">
        <f t="shared" si="21"/>
        <v>1</v>
      </c>
      <c r="F72" s="121">
        <v>58</v>
      </c>
      <c r="G72" s="513">
        <f t="shared" si="22"/>
        <v>0.46774193548387094</v>
      </c>
      <c r="H72" s="586">
        <v>66</v>
      </c>
      <c r="I72" s="513">
        <f t="shared" si="22"/>
        <v>0.532258064516129</v>
      </c>
      <c r="J72" s="587">
        <v>0</v>
      </c>
      <c r="K72" s="518">
        <f t="shared" si="18"/>
        <v>0</v>
      </c>
      <c r="L72" s="78"/>
      <c r="M72" s="373"/>
      <c r="N72" s="369"/>
      <c r="O72" s="69"/>
      <c r="P72" s="370"/>
      <c r="Q72" s="69"/>
      <c r="R72" s="97"/>
      <c r="S72" s="78"/>
      <c r="T72" s="15"/>
      <c r="U72" s="16"/>
      <c r="V72" s="78"/>
      <c r="W72" s="227"/>
      <c r="X72" s="78"/>
      <c r="Y72" s="227"/>
    </row>
    <row r="73" spans="2:25" s="66" customFormat="1" x14ac:dyDescent="0.25">
      <c r="B73" s="225" t="s">
        <v>75</v>
      </c>
      <c r="C73" s="511">
        <f>SUM(C59:C72)</f>
        <v>2609</v>
      </c>
      <c r="D73" s="511">
        <f>SUM(D59:D72)</f>
        <v>2598</v>
      </c>
      <c r="E73" s="584">
        <f>D73/C73</f>
        <v>0.99578382522039099</v>
      </c>
      <c r="F73" s="511">
        <f>SUM(F59:F72)</f>
        <v>1143</v>
      </c>
      <c r="G73" s="584">
        <f>F73/$D73</f>
        <v>0.4399538106235566</v>
      </c>
      <c r="H73" s="511">
        <f>SUM(H59:H72)</f>
        <v>1455</v>
      </c>
      <c r="I73" s="584">
        <f>H73/$D73</f>
        <v>0.56004618937644346</v>
      </c>
      <c r="J73" s="511">
        <f>SUM(J59:J72)</f>
        <v>11</v>
      </c>
      <c r="K73" s="521">
        <f t="shared" si="18"/>
        <v>4.2161747796090453E-3</v>
      </c>
      <c r="L73" s="78"/>
      <c r="M73" s="373"/>
      <c r="N73" s="372"/>
      <c r="O73" s="371"/>
      <c r="P73" s="370"/>
      <c r="Q73" s="371"/>
      <c r="R73" s="97"/>
      <c r="S73" s="17"/>
      <c r="T73" s="15"/>
      <c r="U73" s="16"/>
      <c r="V73" s="78"/>
      <c r="W73" s="227"/>
      <c r="X73" s="78"/>
      <c r="Y73" s="227"/>
    </row>
    <row r="74" spans="2:25" x14ac:dyDescent="0.25">
      <c r="B74" s="90" t="s">
        <v>506</v>
      </c>
      <c r="C74" s="69"/>
      <c r="D74" s="78"/>
      <c r="E74" s="69"/>
      <c r="F74" s="69"/>
      <c r="G74" s="69"/>
      <c r="H74" s="69"/>
      <c r="I74" s="69"/>
      <c r="J74" s="69"/>
      <c r="K74" s="69"/>
      <c r="L74" s="69"/>
      <c r="M74" s="69"/>
      <c r="N74" s="69"/>
      <c r="O74" s="69"/>
      <c r="P74" s="228"/>
    </row>
    <row r="75" spans="2:25" x14ac:dyDescent="0.25">
      <c r="B75" s="90" t="s">
        <v>243</v>
      </c>
      <c r="K75" s="69"/>
      <c r="L75" s="69"/>
      <c r="M75" s="69"/>
      <c r="N75" s="229"/>
      <c r="O75" s="229"/>
      <c r="P75" s="77"/>
      <c r="Q75" s="77"/>
      <c r="R75" s="77"/>
    </row>
    <row r="76" spans="2:25" x14ac:dyDescent="0.25">
      <c r="B76" s="799" t="s">
        <v>664</v>
      </c>
      <c r="C76" s="69" t="s">
        <v>663</v>
      </c>
    </row>
    <row r="77" spans="2:25" x14ac:dyDescent="0.25">
      <c r="B77" s="800" t="s">
        <v>665</v>
      </c>
      <c r="C77" s="69" t="s">
        <v>662</v>
      </c>
    </row>
    <row r="79" spans="2:25" ht="15.75" x14ac:dyDescent="0.25">
      <c r="B79" s="966" t="s">
        <v>413</v>
      </c>
      <c r="C79" s="966"/>
      <c r="D79" s="966"/>
      <c r="E79" s="966"/>
      <c r="F79" s="966"/>
      <c r="G79" s="966"/>
      <c r="H79" s="966"/>
      <c r="I79" s="966"/>
      <c r="J79" s="966"/>
      <c r="K79" s="966"/>
      <c r="L79" s="966"/>
      <c r="M79" s="966"/>
      <c r="N79" s="966"/>
    </row>
    <row r="80" spans="2:25" ht="15.75" customHeight="1" x14ac:dyDescent="0.25"/>
    <row r="81" spans="2:15" ht="15" customHeight="1" x14ac:dyDescent="0.25">
      <c r="B81" s="989" t="s">
        <v>44</v>
      </c>
      <c r="C81" s="976"/>
      <c r="D81" s="186" t="s">
        <v>75</v>
      </c>
      <c r="E81" s="994" t="s">
        <v>70</v>
      </c>
      <c r="F81" s="994"/>
      <c r="G81" s="994" t="s">
        <v>71</v>
      </c>
      <c r="H81" s="995"/>
      <c r="J81" s="23"/>
      <c r="K81" s="993"/>
      <c r="L81" s="993"/>
      <c r="M81" s="993"/>
      <c r="N81" s="993"/>
    </row>
    <row r="82" spans="2:15" x14ac:dyDescent="0.25">
      <c r="B82" s="965"/>
      <c r="C82" s="977"/>
      <c r="D82" s="93" t="s">
        <v>4</v>
      </c>
      <c r="E82" s="188" t="s">
        <v>5</v>
      </c>
      <c r="F82" s="105" t="s">
        <v>6</v>
      </c>
      <c r="G82" s="188" t="s">
        <v>5</v>
      </c>
      <c r="H82" s="106" t="s">
        <v>6</v>
      </c>
      <c r="J82" s="23"/>
      <c r="K82" s="47"/>
      <c r="L82" s="24"/>
      <c r="M82" s="47"/>
      <c r="N82" s="24"/>
    </row>
    <row r="83" spans="2:15" x14ac:dyDescent="0.25">
      <c r="B83" s="1000" t="s">
        <v>244</v>
      </c>
      <c r="C83" s="1001"/>
      <c r="D83" s="573">
        <f t="shared" ref="D83:D88" si="23">SUM(E83,G83)</f>
        <v>639</v>
      </c>
      <c r="E83" s="574">
        <v>253</v>
      </c>
      <c r="F83" s="544">
        <f>E83/$D83</f>
        <v>0.39593114241001565</v>
      </c>
      <c r="G83" s="574">
        <v>386</v>
      </c>
      <c r="H83" s="575">
        <f>G83/$D83</f>
        <v>0.6040688575899843</v>
      </c>
      <c r="J83" s="23"/>
      <c r="K83" s="47"/>
      <c r="L83" s="26"/>
      <c r="M83" s="47"/>
      <c r="N83" s="26"/>
    </row>
    <row r="84" spans="2:15" x14ac:dyDescent="0.25">
      <c r="B84" s="996" t="s">
        <v>245</v>
      </c>
      <c r="C84" s="997"/>
      <c r="D84" s="515">
        <f t="shared" si="23"/>
        <v>1062</v>
      </c>
      <c r="E84" s="576">
        <v>583</v>
      </c>
      <c r="F84" s="545">
        <f t="shared" ref="F84:H88" si="24">E84/$D84</f>
        <v>0.54896421845574384</v>
      </c>
      <c r="G84" s="576">
        <v>479</v>
      </c>
      <c r="H84" s="577">
        <f t="shared" si="24"/>
        <v>0.45103578154425611</v>
      </c>
      <c r="J84" s="23"/>
      <c r="K84" s="47"/>
      <c r="L84" s="26"/>
      <c r="M84" s="47"/>
      <c r="N84" s="26"/>
      <c r="O84" s="99"/>
    </row>
    <row r="85" spans="2:15" x14ac:dyDescent="0.25">
      <c r="B85" s="996" t="s">
        <v>221</v>
      </c>
      <c r="C85" s="997"/>
      <c r="D85" s="515">
        <f t="shared" si="23"/>
        <v>514</v>
      </c>
      <c r="E85" s="576">
        <v>162</v>
      </c>
      <c r="F85" s="545">
        <f t="shared" si="24"/>
        <v>0.31517509727626458</v>
      </c>
      <c r="G85" s="576">
        <v>352</v>
      </c>
      <c r="H85" s="577">
        <f t="shared" si="24"/>
        <v>0.68482490272373542</v>
      </c>
      <c r="J85" s="23"/>
      <c r="K85" s="47"/>
      <c r="L85" s="26"/>
      <c r="M85" s="47"/>
      <c r="N85" s="26"/>
      <c r="O85" s="99"/>
    </row>
    <row r="86" spans="2:15" x14ac:dyDescent="0.25">
      <c r="B86" s="1002" t="s">
        <v>222</v>
      </c>
      <c r="C86" s="1003"/>
      <c r="D86" s="515">
        <f t="shared" si="23"/>
        <v>221</v>
      </c>
      <c r="E86" s="576">
        <v>74</v>
      </c>
      <c r="F86" s="545">
        <f t="shared" si="24"/>
        <v>0.33484162895927599</v>
      </c>
      <c r="G86" s="576">
        <v>147</v>
      </c>
      <c r="H86" s="577">
        <f t="shared" si="24"/>
        <v>0.66515837104072395</v>
      </c>
      <c r="J86" s="23"/>
      <c r="K86" s="47"/>
      <c r="L86" s="26"/>
      <c r="M86" s="47"/>
      <c r="N86" s="26"/>
    </row>
    <row r="87" spans="2:15" x14ac:dyDescent="0.25">
      <c r="B87" s="996" t="s">
        <v>278</v>
      </c>
      <c r="C87" s="997"/>
      <c r="D87" s="515">
        <f t="shared" si="23"/>
        <v>19</v>
      </c>
      <c r="E87" s="576">
        <v>6</v>
      </c>
      <c r="F87" s="545">
        <f>E87/$D87</f>
        <v>0.31578947368421051</v>
      </c>
      <c r="G87" s="576">
        <v>13</v>
      </c>
      <c r="H87" s="577">
        <f t="shared" si="24"/>
        <v>0.68421052631578949</v>
      </c>
      <c r="J87" s="23"/>
      <c r="K87" s="47"/>
      <c r="L87" s="26"/>
      <c r="M87" s="47"/>
      <c r="N87" s="26"/>
    </row>
    <row r="88" spans="2:15" x14ac:dyDescent="0.25">
      <c r="B88" s="998" t="s">
        <v>219</v>
      </c>
      <c r="C88" s="999"/>
      <c r="D88" s="578">
        <f t="shared" si="23"/>
        <v>41</v>
      </c>
      <c r="E88" s="579">
        <v>17</v>
      </c>
      <c r="F88" s="580">
        <f t="shared" si="24"/>
        <v>0.41463414634146339</v>
      </c>
      <c r="G88" s="579">
        <v>24</v>
      </c>
      <c r="H88" s="581">
        <f t="shared" si="24"/>
        <v>0.58536585365853655</v>
      </c>
      <c r="J88" s="23"/>
      <c r="K88" s="47"/>
      <c r="L88" s="26"/>
      <c r="M88" s="47"/>
      <c r="N88" s="26"/>
    </row>
    <row r="89" spans="2:15" x14ac:dyDescent="0.25">
      <c r="B89" s="90" t="s">
        <v>508</v>
      </c>
    </row>
    <row r="90" spans="2:15" x14ac:dyDescent="0.25">
      <c r="B90" s="90" t="s">
        <v>464</v>
      </c>
    </row>
    <row r="91" spans="2:15" ht="15.75" x14ac:dyDescent="0.25">
      <c r="B91" s="33"/>
      <c r="C91" s="33"/>
      <c r="D91" s="33"/>
      <c r="E91" s="33"/>
      <c r="F91" s="33"/>
      <c r="G91" s="33"/>
      <c r="H91" s="33"/>
      <c r="I91" s="33"/>
      <c r="J91" s="33"/>
      <c r="K91" s="33"/>
      <c r="L91" s="33"/>
      <c r="M91" s="33"/>
      <c r="N91" s="33"/>
    </row>
    <row r="92" spans="2:15" x14ac:dyDescent="0.25">
      <c r="B92" s="12"/>
      <c r="C92" s="12"/>
      <c r="D92" s="12"/>
      <c r="E92" s="12"/>
      <c r="F92" s="12"/>
      <c r="G92" s="12"/>
      <c r="H92" s="12"/>
      <c r="I92" s="12"/>
      <c r="J92" s="12"/>
      <c r="K92" s="12"/>
      <c r="L92" s="12"/>
      <c r="M92" s="12"/>
      <c r="N92" s="12"/>
    </row>
    <row r="93" spans="2:15" x14ac:dyDescent="0.25">
      <c r="B93" s="91"/>
      <c r="C93" s="981"/>
      <c r="D93" s="987"/>
      <c r="E93" s="987"/>
      <c r="F93" s="987"/>
      <c r="G93" s="987"/>
      <c r="H93" s="987"/>
      <c r="I93" s="987"/>
      <c r="J93" s="987"/>
      <c r="K93" s="987"/>
      <c r="L93" s="987"/>
      <c r="M93" s="987"/>
    </row>
    <row r="94" spans="2:15" ht="24" customHeight="1" x14ac:dyDescent="0.25">
      <c r="B94" s="91"/>
      <c r="C94" s="981"/>
      <c r="D94" s="987"/>
      <c r="E94" s="987"/>
      <c r="F94" s="987"/>
      <c r="G94" s="987"/>
      <c r="H94" s="987"/>
      <c r="I94" s="987"/>
      <c r="J94" s="987"/>
      <c r="K94" s="987"/>
      <c r="L94" s="987"/>
      <c r="M94" s="987"/>
    </row>
    <row r="95" spans="2:15" x14ac:dyDescent="0.25">
      <c r="B95" s="91"/>
      <c r="C95" s="94"/>
      <c r="D95" s="95"/>
      <c r="E95" s="95"/>
      <c r="F95" s="95"/>
      <c r="G95" s="95"/>
      <c r="H95" s="95"/>
      <c r="I95" s="95"/>
      <c r="J95" s="95"/>
      <c r="K95" s="95"/>
      <c r="L95" s="95"/>
      <c r="M95" s="95"/>
    </row>
    <row r="96" spans="2:15" x14ac:dyDescent="0.25">
      <c r="B96" s="69"/>
      <c r="C96" s="82"/>
      <c r="D96" s="376"/>
      <c r="E96" s="376"/>
      <c r="F96" s="82"/>
      <c r="G96" s="376"/>
      <c r="H96" s="82"/>
      <c r="I96" s="376"/>
      <c r="J96" s="82"/>
      <c r="K96" s="376"/>
      <c r="L96" s="82"/>
      <c r="M96" s="376"/>
      <c r="N96" s="99"/>
    </row>
    <row r="97" spans="2:25" x14ac:dyDescent="0.25">
      <c r="B97" s="69"/>
      <c r="C97" s="588"/>
      <c r="D97" s="589"/>
      <c r="E97" s="589"/>
      <c r="F97" s="82"/>
      <c r="G97" s="376"/>
      <c r="H97" s="376"/>
      <c r="I97" s="376"/>
      <c r="J97" s="82"/>
      <c r="K97" s="376"/>
      <c r="L97" s="82"/>
      <c r="M97" s="376"/>
      <c r="N97" s="99"/>
    </row>
    <row r="98" spans="2:25" x14ac:dyDescent="0.25">
      <c r="B98" s="69"/>
      <c r="C98" s="588"/>
      <c r="D98" s="589"/>
      <c r="E98" s="589"/>
      <c r="F98" s="82"/>
      <c r="G98" s="376"/>
      <c r="H98" s="376"/>
      <c r="I98" s="376"/>
      <c r="J98" s="82"/>
      <c r="K98" s="376"/>
      <c r="L98" s="82"/>
      <c r="M98" s="376"/>
      <c r="N98" s="99"/>
    </row>
    <row r="99" spans="2:25" x14ac:dyDescent="0.25">
      <c r="B99" s="69"/>
      <c r="C99" s="588"/>
      <c r="D99" s="589"/>
      <c r="E99" s="589"/>
      <c r="F99" s="82"/>
      <c r="G99" s="376"/>
      <c r="H99" s="376"/>
      <c r="I99" s="376"/>
      <c r="J99" s="82"/>
      <c r="K99" s="376"/>
      <c r="L99" s="82"/>
      <c r="M99" s="376"/>
      <c r="N99" s="99"/>
      <c r="O99" s="77"/>
    </row>
    <row r="100" spans="2:25" x14ac:dyDescent="0.25">
      <c r="B100" s="69"/>
      <c r="C100" s="82"/>
      <c r="D100" s="376"/>
      <c r="E100" s="376"/>
      <c r="F100" s="82"/>
      <c r="G100" s="376"/>
      <c r="H100" s="82"/>
      <c r="I100" s="376"/>
      <c r="J100" s="82"/>
      <c r="K100" s="376"/>
      <c r="L100" s="82"/>
      <c r="M100" s="376"/>
      <c r="N100" s="99"/>
    </row>
    <row r="101" spans="2:25" x14ac:dyDescent="0.25">
      <c r="B101" s="69"/>
      <c r="C101" s="82"/>
      <c r="D101" s="376"/>
      <c r="E101" s="376"/>
      <c r="F101" s="82"/>
      <c r="G101" s="376"/>
      <c r="H101" s="82"/>
      <c r="I101" s="376"/>
      <c r="J101" s="82"/>
      <c r="K101" s="376"/>
      <c r="L101" s="82"/>
      <c r="M101" s="376"/>
      <c r="N101" s="99"/>
    </row>
    <row r="102" spans="2:25" x14ac:dyDescent="0.25">
      <c r="B102" s="69"/>
      <c r="C102" s="82"/>
      <c r="D102" s="376"/>
      <c r="E102" s="376"/>
      <c r="F102" s="82"/>
      <c r="G102" s="376"/>
      <c r="H102" s="82"/>
      <c r="I102" s="376"/>
      <c r="J102" s="82"/>
      <c r="K102" s="376"/>
      <c r="L102" s="82"/>
      <c r="M102" s="376"/>
      <c r="N102" s="99"/>
    </row>
    <row r="103" spans="2:25" x14ac:dyDescent="0.25">
      <c r="B103" s="69"/>
      <c r="C103" s="82"/>
      <c r="D103" s="376"/>
      <c r="E103" s="376"/>
      <c r="F103" s="82"/>
      <c r="G103" s="376"/>
      <c r="H103" s="82"/>
      <c r="I103" s="376"/>
      <c r="J103" s="82"/>
      <c r="K103" s="376"/>
      <c r="L103" s="82"/>
      <c r="M103" s="376"/>
      <c r="N103" s="99"/>
    </row>
    <row r="104" spans="2:25" x14ac:dyDescent="0.25">
      <c r="B104" s="69"/>
      <c r="C104" s="82"/>
      <c r="D104" s="376"/>
      <c r="E104" s="376"/>
      <c r="F104" s="82"/>
      <c r="G104" s="376"/>
      <c r="H104" s="82"/>
      <c r="I104" s="376"/>
      <c r="J104" s="82"/>
      <c r="K104" s="376"/>
      <c r="L104" s="82"/>
      <c r="M104" s="376"/>
      <c r="N104" s="99"/>
    </row>
    <row r="105" spans="2:25" x14ac:dyDescent="0.25">
      <c r="B105" s="69"/>
      <c r="C105" s="82"/>
      <c r="D105" s="376"/>
      <c r="E105" s="376"/>
      <c r="F105" s="82"/>
      <c r="G105" s="376"/>
      <c r="H105" s="82"/>
      <c r="I105" s="376"/>
      <c r="J105" s="82"/>
      <c r="K105" s="376"/>
      <c r="L105" s="82"/>
      <c r="M105" s="376"/>
      <c r="N105" s="99"/>
    </row>
    <row r="106" spans="2:25" x14ac:dyDescent="0.25">
      <c r="B106" s="69"/>
      <c r="C106" s="82"/>
      <c r="D106" s="376"/>
      <c r="E106" s="376"/>
      <c r="F106" s="82"/>
      <c r="G106" s="376"/>
      <c r="H106" s="82"/>
      <c r="I106" s="376"/>
      <c r="J106" s="82"/>
      <c r="K106" s="376"/>
      <c r="L106" s="82"/>
      <c r="M106" s="376"/>
      <c r="N106" s="99"/>
    </row>
    <row r="107" spans="2:25" x14ac:dyDescent="0.25">
      <c r="B107" s="69"/>
      <c r="C107" s="82"/>
      <c r="D107" s="376"/>
      <c r="E107" s="376"/>
      <c r="F107" s="82"/>
      <c r="G107" s="376"/>
      <c r="H107" s="82"/>
      <c r="I107" s="376"/>
      <c r="J107" s="82"/>
      <c r="K107" s="376"/>
      <c r="L107" s="82"/>
      <c r="M107" s="376"/>
      <c r="N107" s="99"/>
    </row>
    <row r="108" spans="2:25" x14ac:dyDescent="0.25">
      <c r="B108" s="69"/>
      <c r="C108" s="82"/>
      <c r="D108" s="376"/>
      <c r="E108" s="376"/>
      <c r="F108" s="82"/>
      <c r="G108" s="376"/>
      <c r="H108" s="82"/>
      <c r="I108" s="376"/>
      <c r="J108" s="82"/>
      <c r="K108" s="376"/>
      <c r="L108" s="82"/>
      <c r="M108" s="376"/>
      <c r="N108" s="99"/>
    </row>
    <row r="109" spans="2:25" x14ac:dyDescent="0.25">
      <c r="B109" s="69"/>
      <c r="C109" s="82"/>
      <c r="D109" s="376"/>
      <c r="E109" s="376"/>
      <c r="F109" s="82"/>
      <c r="G109" s="376"/>
      <c r="H109" s="82"/>
      <c r="I109" s="376"/>
      <c r="J109" s="82"/>
      <c r="K109" s="376"/>
      <c r="L109" s="82"/>
      <c r="M109" s="376"/>
      <c r="N109" s="99"/>
    </row>
    <row r="110" spans="2:25" x14ac:dyDescent="0.25">
      <c r="B110" s="70"/>
      <c r="C110" s="374"/>
      <c r="D110" s="377"/>
      <c r="E110" s="377"/>
      <c r="F110" s="374"/>
      <c r="G110" s="378"/>
      <c r="H110" s="374"/>
      <c r="I110" s="378"/>
      <c r="J110" s="374"/>
      <c r="K110" s="378"/>
      <c r="L110" s="374"/>
      <c r="M110" s="377"/>
      <c r="N110" s="99"/>
    </row>
    <row r="111" spans="2:25" x14ac:dyDescent="0.25">
      <c r="B111" s="69"/>
      <c r="C111" s="375"/>
      <c r="D111" s="376"/>
      <c r="E111" s="376"/>
      <c r="F111" s="375"/>
      <c r="G111" s="227"/>
      <c r="H111" s="375"/>
      <c r="I111" s="227"/>
      <c r="J111" s="375"/>
      <c r="K111" s="227"/>
      <c r="L111" s="375"/>
      <c r="M111" s="376"/>
      <c r="N111" s="99"/>
      <c r="X111" s="77"/>
      <c r="Y111" s="77"/>
    </row>
    <row r="112" spans="2:25" x14ac:dyDescent="0.25">
      <c r="B112" s="90"/>
      <c r="C112" s="69"/>
      <c r="D112" s="69"/>
      <c r="E112" s="69"/>
      <c r="F112" s="69"/>
      <c r="G112" s="69"/>
      <c r="H112" s="69"/>
      <c r="I112" s="69"/>
    </row>
    <row r="113" spans="2:9" x14ac:dyDescent="0.25">
      <c r="B113" s="222"/>
      <c r="C113" s="69"/>
      <c r="D113" s="69"/>
      <c r="E113" s="69"/>
      <c r="F113" s="69"/>
      <c r="G113" s="69"/>
      <c r="H113" s="69"/>
      <c r="I113" s="69"/>
    </row>
    <row r="114" spans="2:9" x14ac:dyDescent="0.25">
      <c r="B114" s="90"/>
    </row>
    <row r="115" spans="2:9" x14ac:dyDescent="0.25">
      <c r="B115" s="90"/>
    </row>
  </sheetData>
  <mergeCells count="57">
    <mergeCell ref="AJ5:AK6"/>
    <mergeCell ref="U5:U6"/>
    <mergeCell ref="V5:W6"/>
    <mergeCell ref="X5:Y6"/>
    <mergeCell ref="Z5:AA6"/>
    <mergeCell ref="AB5:AC6"/>
    <mergeCell ref="C93:C94"/>
    <mergeCell ref="L93:M94"/>
    <mergeCell ref="AD5:AE6"/>
    <mergeCell ref="AF5:AG6"/>
    <mergeCell ref="AH5:AI6"/>
    <mergeCell ref="D93:K93"/>
    <mergeCell ref="D94:E94"/>
    <mergeCell ref="F94:G94"/>
    <mergeCell ref="H94:I94"/>
    <mergeCell ref="J94:K94"/>
    <mergeCell ref="R5:S6"/>
    <mergeCell ref="B54:N54"/>
    <mergeCell ref="B56:B58"/>
    <mergeCell ref="F56:G57"/>
    <mergeCell ref="H56:I57"/>
    <mergeCell ref="J56:K57"/>
    <mergeCell ref="P5:Q6"/>
    <mergeCell ref="B28:N28"/>
    <mergeCell ref="B30:B32"/>
    <mergeCell ref="D31:E31"/>
    <mergeCell ref="F31:G31"/>
    <mergeCell ref="H31:I31"/>
    <mergeCell ref="J31:K31"/>
    <mergeCell ref="D30:K30"/>
    <mergeCell ref="N30:N32"/>
    <mergeCell ref="O30:O32"/>
    <mergeCell ref="L31:M31"/>
    <mergeCell ref="C30:C31"/>
    <mergeCell ref="B3:N3"/>
    <mergeCell ref="B5:B7"/>
    <mergeCell ref="F5:G6"/>
    <mergeCell ref="H5:I6"/>
    <mergeCell ref="J5:K6"/>
    <mergeCell ref="L5:M6"/>
    <mergeCell ref="N5:O6"/>
    <mergeCell ref="D5:E6"/>
    <mergeCell ref="C5:C6"/>
    <mergeCell ref="B87:C87"/>
    <mergeCell ref="B88:C88"/>
    <mergeCell ref="B79:N79"/>
    <mergeCell ref="B83:C83"/>
    <mergeCell ref="B84:C84"/>
    <mergeCell ref="B85:C85"/>
    <mergeCell ref="B86:C86"/>
    <mergeCell ref="C56:C57"/>
    <mergeCell ref="D56:E57"/>
    <mergeCell ref="K81:L81"/>
    <mergeCell ref="M81:N81"/>
    <mergeCell ref="E81:F81"/>
    <mergeCell ref="G81:H81"/>
    <mergeCell ref="B81:C82"/>
  </mergeCells>
  <conditionalFormatting sqref="D33:D46">
    <cfRule type="cellIs" dxfId="580" priority="30" operator="lessThan">
      <formula>10</formula>
    </cfRule>
  </conditionalFormatting>
  <conditionalFormatting sqref="D96 D100:D109">
    <cfRule type="top10" dxfId="579" priority="24" bottom="1" rank="1"/>
    <cfRule type="top10" dxfId="578" priority="25" rank="1"/>
  </conditionalFormatting>
  <conditionalFormatting sqref="E8:E21">
    <cfRule type="top10" dxfId="577" priority="48" bottom="1" rank="1"/>
    <cfRule type="top10" dxfId="576" priority="49" rank="1"/>
  </conditionalFormatting>
  <conditionalFormatting sqref="E33:E46">
    <cfRule type="top10" dxfId="575" priority="28" bottom="1" rank="1"/>
    <cfRule type="top10" dxfId="574" priority="29" rank="1"/>
  </conditionalFormatting>
  <conditionalFormatting sqref="E59:E72">
    <cfRule type="top10" dxfId="573" priority="447" bottom="1" rank="1"/>
    <cfRule type="top10" dxfId="572" priority="448" rank="1"/>
  </conditionalFormatting>
  <conditionalFormatting sqref="E96 E100:E109">
    <cfRule type="top10" dxfId="571" priority="74" bottom="1" rank="1"/>
    <cfRule type="top10" dxfId="570" priority="75" rank="1"/>
  </conditionalFormatting>
  <conditionalFormatting sqref="G8:G21">
    <cfRule type="top10" dxfId="569" priority="46" bottom="1" rank="1"/>
    <cfRule type="top10" dxfId="568" priority="47" rank="1"/>
  </conditionalFormatting>
  <conditionalFormatting sqref="G33:G46">
    <cfRule type="top10" dxfId="567" priority="26" bottom="1" rank="1"/>
    <cfRule type="top10" dxfId="566" priority="27" rank="1"/>
  </conditionalFormatting>
  <conditionalFormatting sqref="G59:G72">
    <cfRule type="top10" dxfId="565" priority="6" bottom="1" rank="1"/>
    <cfRule type="top10" dxfId="564" priority="7" rank="1"/>
  </conditionalFormatting>
  <conditionalFormatting sqref="G96 G100:G109">
    <cfRule type="top10" dxfId="563" priority="72" bottom="1" rank="1"/>
    <cfRule type="top10" dxfId="562" priority="73" rank="1"/>
  </conditionalFormatting>
  <conditionalFormatting sqref="I8:I21">
    <cfRule type="top10" dxfId="561" priority="44" bottom="1" rank="1"/>
    <cfRule type="top10" dxfId="560" priority="45" rank="1"/>
  </conditionalFormatting>
  <conditionalFormatting sqref="I33:I46">
    <cfRule type="top10" dxfId="559" priority="8" bottom="1" rank="1"/>
    <cfRule type="top10" dxfId="558" priority="9" rank="1"/>
  </conditionalFormatting>
  <conditionalFormatting sqref="I59:I72">
    <cfRule type="top10" dxfId="557" priority="2" bottom="1" rank="1"/>
    <cfRule type="top10" dxfId="556" priority="3" rank="1"/>
  </conditionalFormatting>
  <conditionalFormatting sqref="K8:K21">
    <cfRule type="top10" dxfId="555" priority="42" bottom="1" rank="1"/>
    <cfRule type="top10" dxfId="554" priority="43" rank="1"/>
  </conditionalFormatting>
  <conditionalFormatting sqref="M8:M21">
    <cfRule type="top10" dxfId="553" priority="40" bottom="1" rank="1"/>
    <cfRule type="top10" dxfId="552" priority="41" rank="1"/>
  </conditionalFormatting>
  <conditionalFormatting sqref="N33:N46">
    <cfRule type="cellIs" dxfId="551" priority="1" operator="equal">
      <formula>"Alert x2"</formula>
    </cfRule>
  </conditionalFormatting>
  <conditionalFormatting sqref="O8:O21">
    <cfRule type="top10" dxfId="550" priority="38" bottom="1" rank="1"/>
    <cfRule type="top10" dxfId="549" priority="39" rank="1"/>
  </conditionalFormatting>
  <conditionalFormatting sqref="Q8:Q21">
    <cfRule type="top10" dxfId="548" priority="36" bottom="1" rank="1"/>
    <cfRule type="top10" dxfId="547" priority="37" rank="1"/>
  </conditionalFormatting>
  <conditionalFormatting sqref="W8:W21">
    <cfRule type="top10" dxfId="546" priority="62" bottom="1" rank="1"/>
    <cfRule type="top10" dxfId="545" priority="63" rank="1"/>
  </conditionalFormatting>
  <conditionalFormatting sqref="Y8:Y21">
    <cfRule type="top10" dxfId="544" priority="60" bottom="1" rank="1"/>
    <cfRule type="top10" dxfId="543" priority="61" rank="1"/>
  </conditionalFormatting>
  <conditionalFormatting sqref="AA8:AA21">
    <cfRule type="top10" dxfId="542" priority="58" bottom="1" rank="1"/>
    <cfRule type="top10" dxfId="541" priority="59" rank="1"/>
  </conditionalFormatting>
  <conditionalFormatting sqref="AC8:AC21">
    <cfRule type="top10" dxfId="540" priority="56" bottom="1" rank="1"/>
    <cfRule type="top10" dxfId="539" priority="57" rank="1"/>
  </conditionalFormatting>
  <conditionalFormatting sqref="AE8:AE21">
    <cfRule type="top10" dxfId="538" priority="54" bottom="1" rank="1"/>
    <cfRule type="top10" dxfId="537" priority="55" rank="1"/>
  </conditionalFormatting>
  <conditionalFormatting sqref="AG8:AG22">
    <cfRule type="top10" dxfId="536" priority="52" bottom="1" rank="1"/>
    <cfRule type="top10" dxfId="535" priority="53" rank="1"/>
  </conditionalFormatting>
  <conditionalFormatting sqref="AI8:AI22">
    <cfRule type="top10" dxfId="534" priority="50" bottom="1" rank="1"/>
    <cfRule type="top10" dxfId="533" priority="51" rank="1"/>
  </conditionalFormatting>
  <hyperlinks>
    <hyperlink ref="B1" location="TOC!A1" display="TOC" xr:uid="{00000000-0004-0000-0900-000000000000}"/>
  </hyperlinks>
  <pageMargins left="0.70866141732283472" right="0.70866141732283472" top="0.74803149606299213" bottom="0.74803149606299213" header="0.31496062992125984" footer="0.31496062992125984"/>
  <pageSetup paperSize="9" scale="64" orientation="landscape" r:id="rId1"/>
  <headerFooter>
    <oddHeader>&amp;C&amp;F</oddHeader>
    <oddFooter>&amp;C&amp;A
Page &amp;P of &amp;N</oddFooter>
  </headerFooter>
  <rowBreaks count="1" manualBreakCount="1">
    <brk id="53"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28</vt:i4>
      </vt:variant>
    </vt:vector>
  </HeadingPairs>
  <TitlesOfParts>
    <vt:vector size="58" baseType="lpstr">
      <vt:lpstr>TOC</vt:lpstr>
      <vt:lpstr>CRANE Project Team</vt:lpstr>
      <vt:lpstr>Cleft Services</vt:lpstr>
      <vt:lpstr>Indicators</vt:lpstr>
      <vt:lpstr>Alerts &amp; outliers 1 page</vt:lpstr>
      <vt:lpstr>2021-23 births_Outlier status</vt:lpstr>
      <vt:lpstr> Consent 2021-23</vt:lpstr>
      <vt:lpstr>Registrations 2021-23</vt:lpstr>
      <vt:lpstr>Patient characteristics 2021-23</vt:lpstr>
      <vt:lpstr>Gestation 2021-23</vt:lpstr>
      <vt:lpstr>Birth weight 2021-23</vt:lpstr>
      <vt:lpstr>Diagnosis  times 2021-23</vt:lpstr>
      <vt:lpstr>Diagnosis times CPO 2021-23</vt:lpstr>
      <vt:lpstr>Referral 2021-23</vt:lpstr>
      <vt:lpstr>Contact &amp; visit 2021-23</vt:lpstr>
      <vt:lpstr>2015-17 births_Outlier status</vt:lpstr>
      <vt:lpstr>Consent 2015-17</vt:lpstr>
      <vt:lpstr>Patient characteristics 2015-17</vt:lpstr>
      <vt:lpstr>Child growth 2015-17</vt:lpstr>
      <vt:lpstr>Dental health 2015-17</vt:lpstr>
      <vt:lpstr>Facial growth 2015-17</vt:lpstr>
      <vt:lpstr>Speech 2015-17</vt:lpstr>
      <vt:lpstr>16-CAPS-A Speech paramts</vt:lpstr>
      <vt:lpstr>Psychology 2015-17</vt:lpstr>
      <vt:lpstr>Audit age checks</vt:lpstr>
      <vt:lpstr>Reasons outcome not coll</vt:lpstr>
      <vt:lpstr>HES codes</vt:lpstr>
      <vt:lpstr>Multiple Deprivation</vt:lpstr>
      <vt:lpstr>Newborn Hearing Screening Prog</vt:lpstr>
      <vt:lpstr>Governance &amp; Funding</vt:lpstr>
      <vt:lpstr>'HES codes'!_Toc54947398</vt:lpstr>
      <vt:lpstr>'CRANE Project Team'!_Toc56543160</vt:lpstr>
      <vt:lpstr>' Consent 2021-23'!Print_Area</vt:lpstr>
      <vt:lpstr>'16-CAPS-A Speech paramts'!Print_Area</vt:lpstr>
      <vt:lpstr>'Alerts &amp; outliers 1 page'!Print_Area</vt:lpstr>
      <vt:lpstr>'Birth weight 2021-23'!Print_Area</vt:lpstr>
      <vt:lpstr>'Child growth 2015-17'!Print_Area</vt:lpstr>
      <vt:lpstr>'Cleft Services'!Print_Area</vt:lpstr>
      <vt:lpstr>'Consent 2015-17'!Print_Area</vt:lpstr>
      <vt:lpstr>'Contact &amp; visit 2021-23'!Print_Area</vt:lpstr>
      <vt:lpstr>'CRANE Project Team'!Print_Area</vt:lpstr>
      <vt:lpstr>'Dental health 2015-17'!Print_Area</vt:lpstr>
      <vt:lpstr>'Diagnosis  times 2021-23'!Print_Area</vt:lpstr>
      <vt:lpstr>'Diagnosis times CPO 2021-23'!Print_Area</vt:lpstr>
      <vt:lpstr>'Facial growth 2015-17'!Print_Area</vt:lpstr>
      <vt:lpstr>'Gestation 2021-23'!Print_Area</vt:lpstr>
      <vt:lpstr>'Governance &amp; Funding'!Print_Area</vt:lpstr>
      <vt:lpstr>'HES codes'!Print_Area</vt:lpstr>
      <vt:lpstr>Indicators!Print_Area</vt:lpstr>
      <vt:lpstr>'Patient characteristics 2015-17'!Print_Area</vt:lpstr>
      <vt:lpstr>'Patient characteristics 2021-23'!Print_Area</vt:lpstr>
      <vt:lpstr>'Psychology 2015-17'!Print_Area</vt:lpstr>
      <vt:lpstr>'Reasons outcome not coll'!Print_Area</vt:lpstr>
      <vt:lpstr>'Referral 2021-23'!Print_Area</vt:lpstr>
      <vt:lpstr>'Registrations 2021-23'!Print_Area</vt:lpstr>
      <vt:lpstr>'Speech 2015-17'!Print_Area</vt:lpstr>
      <vt:lpstr>TOC!Print_Area</vt:lpstr>
      <vt:lpstr>Indicators!Print_Titles</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Fitzsimons, Kate</dc:creator>
  <cp:lastModifiedBy>Jibby Medina</cp:lastModifiedBy>
  <cp:lastPrinted>2024-07-31T11:33:26Z</cp:lastPrinted>
  <dcterms:created xsi:type="dcterms:W3CDTF">2021-04-12T21:52:50Z</dcterms:created>
  <dcterms:modified xsi:type="dcterms:W3CDTF">2024-12-11T18:51:04Z</dcterms:modified>
</cp:coreProperties>
</file>